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240" yWindow="210" windowWidth="9315" windowHeight="7785" tabRatio="824"/>
  </bookViews>
  <sheets>
    <sheet name="informe.global" sheetId="6" r:id="rId1"/>
    <sheet name="informe.calidad_medios_clientes" sheetId="7" r:id="rId2"/>
    <sheet name="resumen.facturas_analytics" sheetId="3" r:id="rId3"/>
    <sheet name="datos.facturas" sheetId="1" r:id="rId4"/>
    <sheet name="datos.analytics" sheetId="2" r:id="rId5"/>
    <sheet name="bbdd.facturas" sheetId="5" r:id="rId6"/>
  </sheets>
  <definedNames>
    <definedName name="SegmentaciónDeDatos_Mes">#N/A</definedName>
  </definedNames>
  <calcPr calcId="145621"/>
  <pivotCaches>
    <pivotCache cacheId="8" r:id="rId7"/>
  </pivotCaches>
  <extLst>
    <ext xmlns:x14="http://schemas.microsoft.com/office/spreadsheetml/2009/9/main" uri="{BBE1A952-AA13-448e-AADC-164F8A28A991}">
      <x14:slicerCaches>
        <x14:slicerCache r:id="rId8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E9" i="6" l="1"/>
  <c r="E8" i="6"/>
  <c r="E7" i="6"/>
  <c r="E6" i="6"/>
  <c r="C5" i="6" l="1"/>
  <c r="F2" i="3"/>
  <c r="J46" i="3" l="1"/>
  <c r="I46" i="3"/>
  <c r="H46" i="3"/>
  <c r="G46" i="3"/>
  <c r="D46" i="3"/>
  <c r="C46" i="3"/>
  <c r="B46" i="3"/>
  <c r="A46" i="3"/>
  <c r="E46" i="3" s="1"/>
  <c r="J45" i="3"/>
  <c r="I45" i="3"/>
  <c r="H45" i="3"/>
  <c r="G45" i="3"/>
  <c r="D45" i="3"/>
  <c r="C45" i="3"/>
  <c r="B45" i="3"/>
  <c r="A45" i="3"/>
  <c r="E45" i="3" s="1"/>
  <c r="J44" i="3"/>
  <c r="I44" i="3"/>
  <c r="H44" i="3"/>
  <c r="G44" i="3"/>
  <c r="D44" i="3"/>
  <c r="C44" i="3"/>
  <c r="B44" i="3"/>
  <c r="A44" i="3"/>
  <c r="F44" i="3" s="1"/>
  <c r="I46" i="1"/>
  <c r="G46" i="1"/>
  <c r="H46" i="1" s="1"/>
  <c r="I45" i="1"/>
  <c r="G45" i="1"/>
  <c r="H45" i="1" s="1"/>
  <c r="I44" i="1"/>
  <c r="G44" i="1"/>
  <c r="H44" i="1" s="1"/>
  <c r="G43" i="1"/>
  <c r="H43" i="1" s="1"/>
  <c r="I43" i="3" s="1"/>
  <c r="I43" i="1"/>
  <c r="C43" i="3" s="1"/>
  <c r="A43" i="3"/>
  <c r="F43" i="3" s="1"/>
  <c r="B43" i="3"/>
  <c r="D43" i="3"/>
  <c r="G43" i="3"/>
  <c r="J43" i="3"/>
  <c r="F46" i="3" l="1"/>
  <c r="E43" i="3"/>
  <c r="F45" i="3"/>
  <c r="E44" i="3"/>
  <c r="H43" i="3"/>
  <c r="I42" i="1"/>
  <c r="H42" i="1"/>
  <c r="G42" i="1"/>
  <c r="I41" i="1"/>
  <c r="H41" i="1"/>
  <c r="G41" i="1"/>
  <c r="I40" i="1"/>
  <c r="H40" i="1"/>
  <c r="G40" i="1"/>
  <c r="I39" i="1"/>
  <c r="H39" i="1"/>
  <c r="G39" i="1"/>
  <c r="I38" i="1"/>
  <c r="H38" i="1"/>
  <c r="G38" i="1"/>
  <c r="I37" i="1"/>
  <c r="H37" i="1"/>
  <c r="G37" i="1"/>
  <c r="I36" i="1"/>
  <c r="H36" i="1"/>
  <c r="G36" i="1"/>
  <c r="I35" i="1"/>
  <c r="H35" i="1"/>
  <c r="G35" i="1"/>
  <c r="I34" i="1"/>
  <c r="H34" i="1"/>
  <c r="G34" i="1"/>
  <c r="I33" i="1"/>
  <c r="H33" i="1"/>
  <c r="G33" i="1"/>
  <c r="I32" i="1"/>
  <c r="H32" i="1"/>
  <c r="G32" i="1"/>
  <c r="I31" i="1"/>
  <c r="H31" i="1"/>
  <c r="G31" i="1"/>
  <c r="I30" i="1"/>
  <c r="H30" i="1"/>
  <c r="G30" i="1"/>
  <c r="I29" i="1"/>
  <c r="H29" i="1"/>
  <c r="G29" i="1"/>
  <c r="I28" i="1"/>
  <c r="H28" i="1"/>
  <c r="G28" i="1"/>
  <c r="I27" i="1"/>
  <c r="H27" i="1"/>
  <c r="G27" i="1"/>
  <c r="I26" i="1"/>
  <c r="H26" i="1"/>
  <c r="G26" i="1"/>
  <c r="I25" i="1"/>
  <c r="H25" i="1"/>
  <c r="G25" i="1"/>
  <c r="I24" i="1"/>
  <c r="H24" i="1"/>
  <c r="G24" i="1"/>
  <c r="I23" i="1"/>
  <c r="H23" i="1"/>
  <c r="G23" i="1"/>
  <c r="I22" i="1"/>
  <c r="H22" i="1"/>
  <c r="G22" i="1"/>
  <c r="I21" i="1"/>
  <c r="H21" i="1"/>
  <c r="G21" i="1"/>
  <c r="I20" i="1"/>
  <c r="H20" i="1"/>
  <c r="G20" i="1"/>
  <c r="I19" i="1"/>
  <c r="H19" i="1"/>
  <c r="G19" i="1"/>
  <c r="I18" i="1"/>
  <c r="H18" i="1"/>
  <c r="G18" i="1"/>
  <c r="I17" i="1"/>
  <c r="H17" i="1"/>
  <c r="G17" i="1"/>
  <c r="I16" i="1"/>
  <c r="H16" i="1"/>
  <c r="G16" i="1"/>
  <c r="I15" i="1"/>
  <c r="H15" i="1"/>
  <c r="G15" i="1"/>
  <c r="I14" i="1"/>
  <c r="H14" i="1"/>
  <c r="G14" i="1"/>
  <c r="I13" i="1"/>
  <c r="H13" i="1"/>
  <c r="G13" i="1"/>
  <c r="I12" i="1"/>
  <c r="H12" i="1"/>
  <c r="G12" i="1"/>
  <c r="I11" i="1"/>
  <c r="H11" i="1"/>
  <c r="G11" i="1"/>
  <c r="I10" i="1"/>
  <c r="H10" i="1"/>
  <c r="G10" i="1"/>
  <c r="I9" i="1"/>
  <c r="H9" i="1"/>
  <c r="G9" i="1"/>
  <c r="I8" i="1"/>
  <c r="H8" i="1"/>
  <c r="G8" i="1"/>
  <c r="I7" i="1"/>
  <c r="H7" i="1"/>
  <c r="G7" i="1"/>
  <c r="I6" i="1"/>
  <c r="H6" i="1"/>
  <c r="G6" i="1"/>
  <c r="I5" i="1"/>
  <c r="H5" i="1"/>
  <c r="G5" i="1"/>
  <c r="I4" i="1"/>
  <c r="H4" i="1"/>
  <c r="G4" i="1"/>
  <c r="I3" i="1"/>
  <c r="H3" i="1"/>
  <c r="G3" i="1"/>
  <c r="I2" i="1"/>
  <c r="H2" i="1"/>
  <c r="G2" i="1"/>
  <c r="J42" i="3"/>
  <c r="I42" i="3"/>
  <c r="H42" i="3"/>
  <c r="G42" i="3"/>
  <c r="D42" i="3"/>
  <c r="C42" i="3"/>
  <c r="B42" i="3"/>
  <c r="A42" i="3"/>
  <c r="E42" i="3" s="1"/>
  <c r="J41" i="3"/>
  <c r="I41" i="3"/>
  <c r="H41" i="3"/>
  <c r="G41" i="3"/>
  <c r="D41" i="3"/>
  <c r="C41" i="3"/>
  <c r="B41" i="3"/>
  <c r="A41" i="3"/>
  <c r="F41" i="3" s="1"/>
  <c r="J40" i="3"/>
  <c r="I40" i="3"/>
  <c r="H40" i="3"/>
  <c r="G40" i="3"/>
  <c r="D40" i="3"/>
  <c r="C40" i="3"/>
  <c r="B40" i="3"/>
  <c r="A40" i="3"/>
  <c r="E40" i="3" s="1"/>
  <c r="J39" i="3"/>
  <c r="I39" i="3"/>
  <c r="H39" i="3"/>
  <c r="G39" i="3"/>
  <c r="D39" i="3"/>
  <c r="C39" i="3"/>
  <c r="B39" i="3"/>
  <c r="A39" i="3"/>
  <c r="F39" i="3" s="1"/>
  <c r="J38" i="3"/>
  <c r="I38" i="3"/>
  <c r="H38" i="3"/>
  <c r="G38" i="3"/>
  <c r="D38" i="3"/>
  <c r="C38" i="3"/>
  <c r="B38" i="3"/>
  <c r="A38" i="3"/>
  <c r="E38" i="3" s="1"/>
  <c r="J37" i="3"/>
  <c r="I37" i="3"/>
  <c r="H37" i="3"/>
  <c r="G37" i="3"/>
  <c r="D37" i="3"/>
  <c r="C37" i="3"/>
  <c r="B37" i="3"/>
  <c r="A37" i="3"/>
  <c r="F37" i="3" s="1"/>
  <c r="J36" i="3"/>
  <c r="I36" i="3"/>
  <c r="H36" i="3"/>
  <c r="G36" i="3"/>
  <c r="D36" i="3"/>
  <c r="C36" i="3"/>
  <c r="B36" i="3"/>
  <c r="A36" i="3"/>
  <c r="E36" i="3" s="1"/>
  <c r="J35" i="3"/>
  <c r="I35" i="3"/>
  <c r="H35" i="3"/>
  <c r="G35" i="3"/>
  <c r="D35" i="3"/>
  <c r="C35" i="3"/>
  <c r="B35" i="3"/>
  <c r="A35" i="3"/>
  <c r="F35" i="3" s="1"/>
  <c r="J34" i="3"/>
  <c r="I34" i="3"/>
  <c r="H34" i="3"/>
  <c r="G34" i="3"/>
  <c r="D34" i="3"/>
  <c r="C34" i="3"/>
  <c r="B34" i="3"/>
  <c r="A34" i="3"/>
  <c r="E34" i="3" s="1"/>
  <c r="J33" i="3"/>
  <c r="I33" i="3"/>
  <c r="H33" i="3"/>
  <c r="G33" i="3"/>
  <c r="D33" i="3"/>
  <c r="C33" i="3"/>
  <c r="B33" i="3"/>
  <c r="A33" i="3"/>
  <c r="F33" i="3" s="1"/>
  <c r="J32" i="3"/>
  <c r="I32" i="3"/>
  <c r="H32" i="3"/>
  <c r="G32" i="3"/>
  <c r="D32" i="3"/>
  <c r="C32" i="3"/>
  <c r="B32" i="3"/>
  <c r="A32" i="3"/>
  <c r="E32" i="3" s="1"/>
  <c r="J31" i="3"/>
  <c r="I31" i="3"/>
  <c r="H31" i="3"/>
  <c r="G31" i="3"/>
  <c r="D31" i="3"/>
  <c r="C31" i="3"/>
  <c r="B31" i="3"/>
  <c r="A31" i="3"/>
  <c r="F31" i="3" s="1"/>
  <c r="J30" i="3"/>
  <c r="I30" i="3"/>
  <c r="H30" i="3"/>
  <c r="G30" i="3"/>
  <c r="F30" i="3"/>
  <c r="D30" i="3"/>
  <c r="C30" i="3"/>
  <c r="B30" i="3"/>
  <c r="A30" i="3"/>
  <c r="E30" i="3" s="1"/>
  <c r="J29" i="3"/>
  <c r="I29" i="3"/>
  <c r="H29" i="3"/>
  <c r="G29" i="3"/>
  <c r="D29" i="3"/>
  <c r="C29" i="3"/>
  <c r="B29" i="3"/>
  <c r="A29" i="3"/>
  <c r="F29" i="3" s="1"/>
  <c r="J28" i="3"/>
  <c r="I28" i="3"/>
  <c r="H28" i="3"/>
  <c r="G28" i="3"/>
  <c r="D28" i="3"/>
  <c r="C28" i="3"/>
  <c r="B28" i="3"/>
  <c r="A28" i="3"/>
  <c r="E28" i="3" s="1"/>
  <c r="J27" i="3"/>
  <c r="I27" i="3"/>
  <c r="H27" i="3"/>
  <c r="G27" i="3"/>
  <c r="D27" i="3"/>
  <c r="C27" i="3"/>
  <c r="B27" i="3"/>
  <c r="A27" i="3"/>
  <c r="F27" i="3" s="1"/>
  <c r="J26" i="3"/>
  <c r="I26" i="3"/>
  <c r="H26" i="3"/>
  <c r="G26" i="3"/>
  <c r="D26" i="3"/>
  <c r="C26" i="3"/>
  <c r="B26" i="3"/>
  <c r="A26" i="3"/>
  <c r="E26" i="3" s="1"/>
  <c r="J25" i="3"/>
  <c r="I25" i="3"/>
  <c r="H25" i="3"/>
  <c r="G25" i="3"/>
  <c r="D25" i="3"/>
  <c r="C25" i="3"/>
  <c r="B25" i="3"/>
  <c r="A25" i="3"/>
  <c r="F25" i="3" s="1"/>
  <c r="J24" i="3"/>
  <c r="I24" i="3"/>
  <c r="H24" i="3"/>
  <c r="G24" i="3"/>
  <c r="D24" i="3"/>
  <c r="C24" i="3"/>
  <c r="B24" i="3"/>
  <c r="A24" i="3"/>
  <c r="E24" i="3" s="1"/>
  <c r="J23" i="3"/>
  <c r="I23" i="3"/>
  <c r="H23" i="3"/>
  <c r="G23" i="3"/>
  <c r="D23" i="3"/>
  <c r="C23" i="3"/>
  <c r="B23" i="3"/>
  <c r="A23" i="3"/>
  <c r="F23" i="3" s="1"/>
  <c r="J22" i="3"/>
  <c r="I22" i="3"/>
  <c r="H22" i="3"/>
  <c r="G22" i="3"/>
  <c r="D22" i="3"/>
  <c r="C22" i="3"/>
  <c r="B22" i="3"/>
  <c r="A22" i="3"/>
  <c r="E22" i="3" s="1"/>
  <c r="J21" i="3"/>
  <c r="I21" i="3"/>
  <c r="H21" i="3"/>
  <c r="G21" i="3"/>
  <c r="D21" i="3"/>
  <c r="C21" i="3"/>
  <c r="B21" i="3"/>
  <c r="A21" i="3"/>
  <c r="E21" i="3" s="1"/>
  <c r="J20" i="3"/>
  <c r="I20" i="3"/>
  <c r="H20" i="3"/>
  <c r="G20" i="3"/>
  <c r="D20" i="3"/>
  <c r="C20" i="3"/>
  <c r="B20" i="3"/>
  <c r="A20" i="3"/>
  <c r="E20" i="3" s="1"/>
  <c r="J19" i="3"/>
  <c r="I19" i="3"/>
  <c r="H19" i="3"/>
  <c r="G19" i="3"/>
  <c r="D19" i="3"/>
  <c r="C19" i="3"/>
  <c r="B19" i="3"/>
  <c r="A19" i="3"/>
  <c r="E19" i="3" s="1"/>
  <c r="J18" i="3"/>
  <c r="I18" i="3"/>
  <c r="H18" i="3"/>
  <c r="G18" i="3"/>
  <c r="D18" i="3"/>
  <c r="C18" i="3"/>
  <c r="B18" i="3"/>
  <c r="A18" i="3"/>
  <c r="E18" i="3" s="1"/>
  <c r="J17" i="3"/>
  <c r="I17" i="3"/>
  <c r="H17" i="3"/>
  <c r="G17" i="3"/>
  <c r="D17" i="3"/>
  <c r="C17" i="3"/>
  <c r="B17" i="3"/>
  <c r="A17" i="3"/>
  <c r="F17" i="3" s="1"/>
  <c r="J16" i="3"/>
  <c r="I16" i="3"/>
  <c r="H16" i="3"/>
  <c r="G16" i="3"/>
  <c r="D16" i="3"/>
  <c r="C16" i="3"/>
  <c r="B16" i="3"/>
  <c r="A16" i="3"/>
  <c r="E16" i="3" s="1"/>
  <c r="J15" i="3"/>
  <c r="I15" i="3"/>
  <c r="H15" i="3"/>
  <c r="G15" i="3"/>
  <c r="D15" i="3"/>
  <c r="C15" i="3"/>
  <c r="B15" i="3"/>
  <c r="A15" i="3"/>
  <c r="F15" i="3" s="1"/>
  <c r="J14" i="3"/>
  <c r="I14" i="3"/>
  <c r="H14" i="3"/>
  <c r="G14" i="3"/>
  <c r="D14" i="3"/>
  <c r="C14" i="3"/>
  <c r="B14" i="3"/>
  <c r="A14" i="3"/>
  <c r="E14" i="3" s="1"/>
  <c r="J13" i="3"/>
  <c r="I13" i="3"/>
  <c r="H13" i="3"/>
  <c r="G13" i="3"/>
  <c r="D13" i="3"/>
  <c r="C13" i="3"/>
  <c r="B13" i="3"/>
  <c r="A13" i="3"/>
  <c r="E13" i="3" s="1"/>
  <c r="J12" i="3"/>
  <c r="I12" i="3"/>
  <c r="H12" i="3"/>
  <c r="G12" i="3"/>
  <c r="D12" i="3"/>
  <c r="C12" i="3"/>
  <c r="B12" i="3"/>
  <c r="A12" i="3"/>
  <c r="E12" i="3" s="1"/>
  <c r="J11" i="3"/>
  <c r="I11" i="3"/>
  <c r="H11" i="3"/>
  <c r="G11" i="3"/>
  <c r="D11" i="3"/>
  <c r="C11" i="3"/>
  <c r="B11" i="3"/>
  <c r="A11" i="3"/>
  <c r="F11" i="3" s="1"/>
  <c r="J10" i="3"/>
  <c r="I10" i="3"/>
  <c r="H10" i="3"/>
  <c r="G10" i="3"/>
  <c r="D10" i="3"/>
  <c r="C10" i="3"/>
  <c r="B10" i="3"/>
  <c r="A10" i="3"/>
  <c r="E10" i="3" s="1"/>
  <c r="J9" i="3"/>
  <c r="I9" i="3"/>
  <c r="H9" i="3"/>
  <c r="G9" i="3"/>
  <c r="D9" i="3"/>
  <c r="C9" i="3"/>
  <c r="B9" i="3"/>
  <c r="A9" i="3"/>
  <c r="F9" i="3" s="1"/>
  <c r="J8" i="3"/>
  <c r="I8" i="3"/>
  <c r="H8" i="3"/>
  <c r="G8" i="3"/>
  <c r="D8" i="3"/>
  <c r="C8" i="3"/>
  <c r="B8" i="3"/>
  <c r="A8" i="3"/>
  <c r="E8" i="3" s="1"/>
  <c r="J7" i="3"/>
  <c r="I7" i="3"/>
  <c r="H7" i="3"/>
  <c r="G7" i="3"/>
  <c r="D7" i="3"/>
  <c r="C7" i="3"/>
  <c r="B7" i="3"/>
  <c r="A7" i="3"/>
  <c r="F7" i="3" s="1"/>
  <c r="J6" i="3"/>
  <c r="I6" i="3"/>
  <c r="H6" i="3"/>
  <c r="G6" i="3"/>
  <c r="D6" i="3"/>
  <c r="C6" i="3"/>
  <c r="B6" i="3"/>
  <c r="A6" i="3"/>
  <c r="E6" i="3" s="1"/>
  <c r="J5" i="3"/>
  <c r="I5" i="3"/>
  <c r="H5" i="3"/>
  <c r="G5" i="3"/>
  <c r="D5" i="3"/>
  <c r="C5" i="3"/>
  <c r="B5" i="3"/>
  <c r="A5" i="3"/>
  <c r="F5" i="3" s="1"/>
  <c r="J4" i="3"/>
  <c r="I4" i="3"/>
  <c r="H4" i="3"/>
  <c r="G4" i="3"/>
  <c r="D4" i="3"/>
  <c r="C4" i="3"/>
  <c r="B4" i="3"/>
  <c r="A4" i="3"/>
  <c r="E4" i="3" s="1"/>
  <c r="J3" i="3"/>
  <c r="I3" i="3"/>
  <c r="H3" i="3"/>
  <c r="G3" i="3"/>
  <c r="D3" i="3"/>
  <c r="C3" i="3"/>
  <c r="B3" i="3"/>
  <c r="A3" i="3"/>
  <c r="F3" i="3" s="1"/>
  <c r="J2" i="3"/>
  <c r="I2" i="3"/>
  <c r="H2" i="3"/>
  <c r="G2" i="3"/>
  <c r="D2" i="3"/>
  <c r="C2" i="3"/>
  <c r="B2" i="3"/>
  <c r="A2" i="3"/>
  <c r="E2" i="3" s="1"/>
  <c r="C8" i="6"/>
  <c r="C7" i="6"/>
  <c r="C6" i="6"/>
  <c r="C12" i="6" s="1"/>
  <c r="F4" i="3" l="1"/>
  <c r="F12" i="3"/>
  <c r="F20" i="3"/>
  <c r="F28" i="3"/>
  <c r="F36" i="3"/>
  <c r="F6" i="3"/>
  <c r="F38" i="3"/>
  <c r="F8" i="3"/>
  <c r="F16" i="3"/>
  <c r="F24" i="3"/>
  <c r="F32" i="3"/>
  <c r="F40" i="3"/>
  <c r="F14" i="3"/>
  <c r="F22" i="3"/>
  <c r="F10" i="3"/>
  <c r="F18" i="3"/>
  <c r="F26" i="3"/>
  <c r="F34" i="3"/>
  <c r="F42" i="3"/>
  <c r="E3" i="3"/>
  <c r="F8" i="6" s="1"/>
  <c r="E5" i="3"/>
  <c r="E7" i="3"/>
  <c r="E9" i="3"/>
  <c r="E11" i="3"/>
  <c r="E15" i="3"/>
  <c r="E17" i="3"/>
  <c r="E23" i="3"/>
  <c r="E25" i="3"/>
  <c r="E27" i="3"/>
  <c r="E29" i="3"/>
  <c r="E31" i="3"/>
  <c r="E33" i="3"/>
  <c r="E35" i="3"/>
  <c r="E37" i="3"/>
  <c r="E39" i="3"/>
  <c r="E41" i="3"/>
  <c r="F13" i="3"/>
  <c r="F19" i="3"/>
  <c r="F21" i="3"/>
  <c r="C9" i="6"/>
  <c r="G8" i="6" l="1"/>
  <c r="H8" i="6" s="1"/>
  <c r="F6" i="6"/>
  <c r="G9" i="6"/>
  <c r="F7" i="6"/>
  <c r="G6" i="6"/>
  <c r="F9" i="6"/>
  <c r="G7" i="6"/>
  <c r="F11" i="6" l="1"/>
  <c r="G11" i="6"/>
  <c r="H9" i="6"/>
  <c r="H6" i="6"/>
  <c r="H7" i="6"/>
</calcChain>
</file>

<file path=xl/sharedStrings.xml><?xml version="1.0" encoding="utf-8"?>
<sst xmlns="http://schemas.openxmlformats.org/spreadsheetml/2006/main" count="315" uniqueCount="77">
  <si>
    <t>id</t>
  </si>
  <si>
    <t>cliente</t>
  </si>
  <si>
    <t>importe</t>
  </si>
  <si>
    <t>pagada</t>
  </si>
  <si>
    <t>no</t>
  </si>
  <si>
    <t>Fecha</t>
  </si>
  <si>
    <t>tipo Iva</t>
  </si>
  <si>
    <t>tipos de iva</t>
  </si>
  <si>
    <t>porcentaje</t>
  </si>
  <si>
    <t>normal</t>
  </si>
  <si>
    <t>reducido</t>
  </si>
  <si>
    <t>clienteA</t>
  </si>
  <si>
    <t>clienteB</t>
  </si>
  <si>
    <t>clienteC</t>
  </si>
  <si>
    <t>clienteD</t>
  </si>
  <si>
    <t>Numero de Mes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</si>
  <si>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</si>
  <si>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</si>
  <si>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</si>
  <si>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</si>
  <si>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</si>
  <si>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</si>
  <si>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</si>
  <si>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</si>
  <si>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</si>
  <si>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</si>
  <si>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</si>
  <si>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</si>
  <si>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</si>
  <si>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iva</t>
  </si>
  <si>
    <t>Total Pagado</t>
  </si>
  <si>
    <t>medio</t>
  </si>
  <si>
    <t>keyword</t>
  </si>
  <si>
    <t>organic</t>
  </si>
  <si>
    <t>referal</t>
  </si>
  <si>
    <t>direct</t>
  </si>
  <si>
    <t>other</t>
  </si>
  <si>
    <t>casa</t>
  </si>
  <si>
    <t>perro</t>
  </si>
  <si>
    <t>gato</t>
  </si>
  <si>
    <t>jardin</t>
  </si>
  <si>
    <t>Total</t>
  </si>
  <si>
    <t>Ingresos:</t>
  </si>
  <si>
    <t>TOTAL:</t>
  </si>
  <si>
    <t>IVA Normal:</t>
  </si>
  <si>
    <t>IVA Reducido:</t>
  </si>
  <si>
    <t>Etiquetas de fila</t>
  </si>
  <si>
    <t>Total general</t>
  </si>
  <si>
    <t>Numero Facturas</t>
  </si>
  <si>
    <t>T.Importe</t>
  </si>
  <si>
    <t>%Ingresos</t>
  </si>
  <si>
    <t>T.Ingresos</t>
  </si>
  <si>
    <t>Ingresos por Fuente:</t>
  </si>
  <si>
    <t>Importe</t>
  </si>
  <si>
    <t>Porcentaje</t>
  </si>
  <si>
    <t>Facturas</t>
  </si>
  <si>
    <t>Cuenta de importe</t>
  </si>
  <si>
    <t>Suma de importe</t>
  </si>
  <si>
    <t>Evolución de ingresos por día (lastima que no sea por fuente)</t>
  </si>
  <si>
    <t>Estado de Pago de los clientes:</t>
  </si>
  <si>
    <t>Ingresos por Día:</t>
  </si>
  <si>
    <t>Fuente</t>
  </si>
  <si>
    <t>Pendiente</t>
  </si>
  <si>
    <t>Total Ingresos</t>
  </si>
  <si>
    <t>si</t>
  </si>
  <si>
    <t>Viendo:</t>
  </si>
  <si>
    <t>Pagado</t>
  </si>
  <si>
    <t>Nº FACTURAS:</t>
  </si>
  <si>
    <t>Importe Medio</t>
  </si>
  <si>
    <t>de Factura:</t>
  </si>
  <si>
    <t>Keywords</t>
  </si>
  <si>
    <t>más usadas:</t>
  </si>
  <si>
    <t>Nº Facturas</t>
  </si>
  <si>
    <t>conejo</t>
  </si>
  <si>
    <t>porche</t>
  </si>
  <si>
    <t>Medios</t>
  </si>
  <si>
    <t>con más facturas: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</si>
</sst>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\ &quot;€&quot;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8"/>
      <color rgb="FF9C6500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theme="3" tint="0.39994506668294322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rgb="FFFFC000"/>
      </left>
      <right style="thick">
        <color rgb="FFFFC000"/>
      </right>
      <top style="thick">
        <color rgb="FFFFC000"/>
      </top>
      <bottom style="thin">
        <color auto="1"/>
      </bottom>
      <diagonal/>
    </border>
    <border>
      <left style="thick">
        <color rgb="FFFFC000"/>
      </left>
      <right style="thick">
        <color rgb="FFFFC000"/>
      </right>
      <top style="thin">
        <color auto="1"/>
      </top>
      <bottom style="thin">
        <color auto="1"/>
      </bottom>
      <diagonal/>
    </border>
    <border>
      <left style="thick">
        <color rgb="FFFFC000"/>
      </left>
      <right style="thick">
        <color rgb="FFFFC000"/>
      </right>
      <top style="thin">
        <color auto="1"/>
      </top>
      <bottom style="thick">
        <color rgb="FFFFC000"/>
      </bottom>
      <diagonal/>
    </border>
    <border>
      <left/>
      <right/>
      <top style="thin">
        <color auto="1"/>
      </top>
      <bottom style="medium">
        <color theme="3" tint="0.39994506668294322"/>
      </bottom>
      <diagonal/>
    </border>
    <border>
      <left style="thick">
        <color rgb="FFFFC000"/>
      </left>
      <right/>
      <top/>
      <bottom/>
      <diagonal/>
    </border>
    <border>
      <left style="thick">
        <color rgb="FFFFC000"/>
      </left>
      <right/>
      <top style="thick">
        <color rgb="FFFFC000"/>
      </top>
      <bottom style="thick">
        <color rgb="FFFFC000"/>
      </bottom>
      <diagonal/>
    </border>
    <border>
      <left/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/>
      <right/>
      <top/>
      <bottom style="medium">
        <color theme="0" tint="-0.24994659260841701"/>
      </bottom>
      <diagonal/>
    </border>
  </borders>
  <cellStyleXfs count="2">
    <xf numFmtId="0" fontId="0" fillId="0" borderId="0"/>
    <xf numFmtId="0" fontId="14" fillId="5" borderId="0" applyNumberFormat="0" applyBorder="0" applyAlignment="0" applyProtection="0"/>
  </cellStyleXfs>
  <cellXfs count="85">
    <xf numFmtId="0" fontId="0" fillId="0" borderId="0" xfId="0"/>
    <xf numFmtId="0" fontId="1" fillId="0" borderId="0" xfId="0" applyFont="1"/>
    <xf numFmtId="14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164" fontId="2" fillId="0" borderId="0" xfId="0" applyNumberFormat="1" applyFont="1"/>
    <xf numFmtId="0" fontId="2" fillId="0" borderId="0" xfId="0" applyFont="1"/>
    <xf numFmtId="164" fontId="3" fillId="0" borderId="0" xfId="0" applyNumberFormat="1" applyFont="1"/>
    <xf numFmtId="0" fontId="3" fillId="0" borderId="0" xfId="0" applyFont="1"/>
    <xf numFmtId="0" fontId="0" fillId="2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3" borderId="0" xfId="0" applyFill="1" applyAlignment="1">
      <alignment horizontal="left"/>
    </xf>
    <xf numFmtId="164" fontId="0" fillId="0" borderId="0" xfId="0" applyNumberFormat="1" applyFill="1"/>
    <xf numFmtId="10" fontId="0" fillId="0" borderId="0" xfId="0" applyNumberFormat="1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3" borderId="0" xfId="0" applyFill="1"/>
    <xf numFmtId="0" fontId="8" fillId="3" borderId="0" xfId="0" applyFont="1" applyFill="1" applyAlignment="1">
      <alignment horizontal="left"/>
    </xf>
    <xf numFmtId="164" fontId="0" fillId="3" borderId="0" xfId="0" applyNumberFormat="1" applyFill="1"/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0" fillId="0" borderId="0" xfId="0" applyFill="1"/>
    <xf numFmtId="0" fontId="8" fillId="0" borderId="0" xfId="0" applyFont="1"/>
    <xf numFmtId="10" fontId="8" fillId="0" borderId="0" xfId="0" applyNumberFormat="1" applyFont="1"/>
    <xf numFmtId="10" fontId="8" fillId="3" borderId="0" xfId="0" applyNumberFormat="1" applyFont="1" applyFill="1"/>
    <xf numFmtId="164" fontId="0" fillId="0" borderId="0" xfId="0" applyNumberFormat="1" applyAlignment="1">
      <alignment horizontal="right"/>
    </xf>
    <xf numFmtId="164" fontId="0" fillId="3" borderId="0" xfId="0" applyNumberFormat="1" applyFill="1" applyAlignment="1">
      <alignment horizontal="right"/>
    </xf>
    <xf numFmtId="0" fontId="8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0" fillId="4" borderId="0" xfId="0" applyFill="1"/>
    <xf numFmtId="10" fontId="5" fillId="0" borderId="0" xfId="0" applyNumberFormat="1" applyFont="1"/>
    <xf numFmtId="0" fontId="0" fillId="3" borderId="0" xfId="0" applyNumberFormat="1" applyFill="1"/>
    <xf numFmtId="10" fontId="10" fillId="3" borderId="0" xfId="0" applyNumberFormat="1" applyFont="1" applyFill="1"/>
    <xf numFmtId="10" fontId="5" fillId="0" borderId="0" xfId="0" applyNumberFormat="1" applyFont="1" applyFill="1"/>
    <xf numFmtId="0" fontId="12" fillId="0" borderId="0" xfId="0" applyNumberFormat="1" applyFont="1"/>
    <xf numFmtId="164" fontId="13" fillId="0" borderId="0" xfId="0" applyNumberFormat="1" applyFont="1"/>
    <xf numFmtId="0" fontId="0" fillId="0" borderId="0" xfId="0" applyNumberFormat="1"/>
    <xf numFmtId="14" fontId="0" fillId="0" borderId="0" xfId="0" applyNumberFormat="1" applyAlignment="1">
      <alignment horizontal="left"/>
    </xf>
    <xf numFmtId="165" fontId="5" fillId="0" borderId="0" xfId="0" applyNumberFormat="1" applyFont="1"/>
    <xf numFmtId="165" fontId="17" fillId="0" borderId="0" xfId="0" applyNumberFormat="1" applyFont="1"/>
    <xf numFmtId="0" fontId="15" fillId="9" borderId="0" xfId="0" applyFont="1" applyFill="1"/>
    <xf numFmtId="0" fontId="15" fillId="9" borderId="2" xfId="0" applyFont="1" applyFill="1" applyBorder="1"/>
    <xf numFmtId="0" fontId="1" fillId="7" borderId="2" xfId="0" applyFont="1" applyFill="1" applyBorder="1"/>
    <xf numFmtId="0" fontId="15" fillId="9" borderId="1" xfId="0" applyFont="1" applyFill="1" applyBorder="1"/>
    <xf numFmtId="0" fontId="15" fillId="9" borderId="4" xfId="0" applyFont="1" applyFill="1" applyBorder="1"/>
    <xf numFmtId="165" fontId="1" fillId="8" borderId="5" xfId="0" applyNumberFormat="1" applyFont="1" applyFill="1" applyBorder="1"/>
    <xf numFmtId="165" fontId="1" fillId="8" borderId="6" xfId="0" applyNumberFormat="1" applyFont="1" applyFill="1" applyBorder="1"/>
    <xf numFmtId="0" fontId="1" fillId="0" borderId="2" xfId="0" applyFont="1" applyBorder="1"/>
    <xf numFmtId="164" fontId="0" fillId="0" borderId="2" xfId="0" applyNumberFormat="1" applyBorder="1"/>
    <xf numFmtId="0" fontId="1" fillId="0" borderId="7" xfId="0" applyFont="1" applyBorder="1"/>
    <xf numFmtId="164" fontId="0" fillId="0" borderId="7" xfId="0" applyNumberFormat="1" applyBorder="1"/>
    <xf numFmtId="0" fontId="18" fillId="0" borderId="0" xfId="0" applyFont="1"/>
    <xf numFmtId="164" fontId="15" fillId="9" borderId="1" xfId="0" applyNumberFormat="1" applyFont="1" applyFill="1" applyBorder="1"/>
    <xf numFmtId="165" fontId="19" fillId="10" borderId="2" xfId="0" applyNumberFormat="1" applyFont="1" applyFill="1" applyBorder="1"/>
    <xf numFmtId="165" fontId="19" fillId="6" borderId="2" xfId="0" applyNumberFormat="1" applyFont="1" applyFill="1" applyBorder="1" applyAlignment="1">
      <alignment horizontal="left"/>
    </xf>
    <xf numFmtId="0" fontId="20" fillId="0" borderId="0" xfId="0" applyFont="1"/>
    <xf numFmtId="165" fontId="19" fillId="0" borderId="0" xfId="0" applyNumberFormat="1" applyFont="1"/>
    <xf numFmtId="0" fontId="21" fillId="0" borderId="0" xfId="0" applyFont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0" fontId="1" fillId="3" borderId="3" xfId="0" applyFont="1" applyFill="1" applyBorder="1"/>
    <xf numFmtId="164" fontId="0" fillId="3" borderId="3" xfId="0" applyNumberFormat="1" applyFill="1" applyBorder="1"/>
    <xf numFmtId="0" fontId="15" fillId="7" borderId="0" xfId="0" applyFont="1" applyFill="1" applyBorder="1"/>
    <xf numFmtId="0" fontId="15" fillId="7" borderId="0" xfId="0" applyFont="1" applyFill="1" applyBorder="1" applyAlignment="1">
      <alignment horizontal="right"/>
    </xf>
    <xf numFmtId="0" fontId="15" fillId="7" borderId="3" xfId="0" applyFont="1" applyFill="1" applyBorder="1" applyAlignment="1">
      <alignment horizontal="right"/>
    </xf>
    <xf numFmtId="0" fontId="23" fillId="0" borderId="0" xfId="0" applyFont="1" applyAlignment="1">
      <alignment horizontal="right"/>
    </xf>
    <xf numFmtId="0" fontId="24" fillId="0" borderId="0" xfId="0" applyNumberFormat="1" applyFont="1" applyAlignment="1">
      <alignment horizontal="right"/>
    </xf>
    <xf numFmtId="0" fontId="16" fillId="0" borderId="0" xfId="0" applyFont="1"/>
    <xf numFmtId="0" fontId="0" fillId="0" borderId="0" xfId="0" applyBorder="1"/>
    <xf numFmtId="0" fontId="16" fillId="0" borderId="11" xfId="0" applyFont="1" applyBorder="1"/>
    <xf numFmtId="164" fontId="8" fillId="0" borderId="11" xfId="0" applyNumberFormat="1" applyFont="1" applyBorder="1"/>
    <xf numFmtId="0" fontId="25" fillId="5" borderId="0" xfId="1" applyFont="1"/>
    <xf numFmtId="0" fontId="26" fillId="0" borderId="0" xfId="0" applyNumberFormat="1" applyFont="1"/>
    <xf numFmtId="0" fontId="26" fillId="0" borderId="0" xfId="0" applyFont="1" applyAlignment="1">
      <alignment horizontal="right"/>
    </xf>
    <xf numFmtId="165" fontId="9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165" fontId="1" fillId="11" borderId="5" xfId="0" applyNumberFormat="1" applyFont="1" applyFill="1" applyBorder="1"/>
    <xf numFmtId="165" fontId="20" fillId="0" borderId="0" xfId="0" applyNumberFormat="1" applyFont="1" applyBorder="1"/>
    <xf numFmtId="0" fontId="22" fillId="0" borderId="0" xfId="0" applyFont="1" applyBorder="1" applyAlignment="1">
      <alignment horizontal="center"/>
    </xf>
    <xf numFmtId="0" fontId="0" fillId="0" borderId="8" xfId="0" applyFill="1" applyBorder="1"/>
    <xf numFmtId="165" fontId="19" fillId="0" borderId="0" xfId="0" applyNumberFormat="1" applyFont="1" applyFill="1"/>
    <xf numFmtId="0" fontId="0" fillId="0" borderId="0" xfId="0" applyFill="1" applyBorder="1"/>
    <xf numFmtId="165" fontId="20" fillId="0" borderId="0" xfId="0" applyNumberFormat="1" applyFont="1" applyFill="1" applyBorder="1"/>
  </cellXfs>
  <cellStyles count="2">
    <cellStyle name="Neutral" xfId="1" builtinId="28"/>
    <cellStyle name="Normal" xfId="0" builtinId="0"/>
  </cellStyles>
  <dxfs count="122">
    <dxf>
      <font>
        <color theme="0" tint="-0.499984740745262"/>
      </font>
    </dxf>
    <dxf>
      <font>
        <color theme="0" tint="-0.499984740745262"/>
      </font>
    </dxf>
    <dxf>
      <font>
        <color theme="0"/>
      </font>
    </dxf>
    <dxf>
      <fill>
        <patternFill patternType="solid"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none">
          <bgColor auto="1"/>
        </patternFill>
      </fill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ill>
        <patternFill patternType="solid">
          <bgColor theme="3" tint="0.39997558519241921"/>
        </patternFill>
      </fill>
    </dxf>
    <dxf>
      <font>
        <b/>
      </font>
    </dxf>
    <dxf>
      <font>
        <color theme="3" tint="-0.249977111117893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auto="1"/>
        </patternFill>
      </fill>
    </dxf>
    <dxf>
      <font>
        <color theme="0" tint="-0.499984740745262"/>
      </font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ont>
        <color theme="3"/>
      </font>
    </dxf>
    <dxf>
      <font>
        <color theme="5"/>
      </font>
    </dxf>
    <dxf>
      <font>
        <color theme="6" tint="-0.499984740745262"/>
      </font>
    </dxf>
    <dxf>
      <font>
        <color rgb="FF7030A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 tint="-0.499984740745262"/>
      </font>
    </dxf>
    <dxf>
      <font>
        <color theme="0" tint="-0.499984740745262"/>
      </font>
    </dxf>
    <dxf>
      <alignment horizontal="right" readingOrder="0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i/>
      </font>
    </dxf>
    <dxf>
      <font>
        <sz val="9"/>
      </font>
    </dxf>
    <dxf>
      <font>
        <sz val="9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34998626667073579"/>
      </font>
    </dxf>
    <dxf>
      <font>
        <color theme="0" tint="-0.34998626667073579"/>
      </font>
    </dxf>
    <dxf>
      <font>
        <i/>
      </font>
    </dxf>
    <dxf>
      <font>
        <i/>
      </font>
    </dxf>
    <dxf>
      <font>
        <sz val="9"/>
      </font>
    </dxf>
    <dxf>
      <font>
        <sz val="9"/>
      </font>
    </dxf>
    <dxf>
      <alignment horizontal="right" readingOrder="0"/>
    </dxf>
    <dxf>
      <alignment horizontal="right" readingOrder="0"/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7030A0"/>
      </font>
    </dxf>
    <dxf>
      <font>
        <color theme="6" tint="-0.499984740745262"/>
      </font>
    </dxf>
    <dxf>
      <font>
        <color theme="5"/>
      </font>
    </dxf>
    <dxf>
      <font>
        <color theme="3"/>
      </font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ont>
        <color theme="0" tint="-0.499984740745262"/>
      </font>
    </dxf>
    <dxf>
      <fill>
        <patternFill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3" tint="-0.249977111117893"/>
      </font>
    </dxf>
    <dxf>
      <font>
        <b/>
      </font>
    </dxf>
    <dxf>
      <fill>
        <patternFill patternType="solid">
          <bgColor theme="3" tint="0.39997558519241921"/>
        </patternFill>
      </fill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ill>
        <patternFill patternType="none">
          <bgColor auto="1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 tint="-4.9989318521683403E-2"/>
        </patternFill>
      </fill>
    </dxf>
    <dxf>
      <font>
        <color theme="0"/>
      </font>
    </dxf>
    <dxf>
      <font>
        <color theme="0" tint="-0.499984740745262"/>
      </font>
    </dxf>
    <dxf>
      <font>
        <color theme="0" tint="-0.499984740745262"/>
      </font>
    </dxf>
    <dxf>
      <alignment horizontal="right" readingOrder="0"/>
    </dxf>
    <dxf>
      <font>
        <sz val="9"/>
      </font>
    </dxf>
    <dxf>
      <font>
        <sz val="9"/>
      </font>
    </dxf>
    <dxf>
      <font>
        <i/>
      </font>
    </dxf>
    <dxf>
      <font>
        <i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499984740745262"/>
      </font>
    </dxf>
    <dxf>
      <font>
        <color theme="0" tint="-0.499984740745262"/>
      </font>
    </dxf>
    <dxf>
      <font>
        <sz val="9"/>
      </font>
    </dxf>
    <dxf>
      <font>
        <sz val="9"/>
      </font>
    </dxf>
    <dxf>
      <font>
        <i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912067568977328E-2"/>
          <c:y val="2.2133633659278073E-2"/>
          <c:w val="0.63211403452617199"/>
          <c:h val="1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9451762881316392"/>
          <c:y val="9.0205281892133823E-2"/>
          <c:w val="0.30548237118683597"/>
          <c:h val="0.79960778128180376"/>
        </c:manualLayout>
      </c:layout>
      <c:overlay val="0"/>
      <c:txPr>
        <a:bodyPr/>
        <a:lstStyle/>
        <a:p>
          <a:pPr rtl="0"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14129120697223"/>
          <c:y val="0"/>
          <c:w val="0.72457416703246047"/>
          <c:h val="1"/>
        </c:manualLayout>
      </c:layout>
      <c:pieChart>
        <c:varyColors val="1"/>
        <c:ser>
          <c:idx val="8"/>
          <c:order val="8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informe.calidad_medios_clientes!$C$27:$C$28</c:f>
              <c:numCache>
                <c:formatCode>General</c:formatCode>
                <c:ptCount val="2"/>
                <c:pt idx="0">
                  <c:v>2</c:v>
                </c:pt>
                <c:pt idx="1">
                  <c:v>1</c:v>
                </c:pt>
              </c:numCache>
            </c:numRef>
          </c:val>
        </c:ser>
        <c:ser>
          <c:idx val="9"/>
          <c:order val="9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10"/>
          <c:order val="10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11"/>
          <c:order val="11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12"/>
          <c:order val="12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13"/>
          <c:order val="13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14"/>
          <c:order val="14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15"/>
          <c:order val="15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4"/>
          <c:order val="4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informe.calidad_medios_clientes!$C$27:$C$28</c:f>
              <c:numCache>
                <c:formatCode>General</c:formatCode>
                <c:ptCount val="2"/>
                <c:pt idx="0">
                  <c:v>2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6"/>
          <c:order val="6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7"/>
          <c:order val="7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2"/>
          <c:order val="2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3"/>
          <c:order val="3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0"/>
          <c:order val="0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14129120697223"/>
          <c:y val="0"/>
          <c:w val="0.72457416703246047"/>
          <c:h val="1"/>
        </c:manualLayout>
      </c:layout>
      <c:pieChart>
        <c:varyColors val="1"/>
        <c:ser>
          <c:idx val="4"/>
          <c:order val="4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cat>
            <c:strRef>
              <c:f>informe.calidad_medios_clientes!$B$30:$B$31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informe.calidad_medios_clientes!$C$30:$C$31</c:f>
              <c:numCache>
                <c:formatCode>General</c:formatCode>
                <c:ptCount val="2"/>
                <c:pt idx="0">
                  <c:v>1</c:v>
                </c:pt>
                <c:pt idx="1">
                  <c:v>3</c:v>
                </c:pt>
              </c:numCache>
            </c:numRef>
          </c:val>
        </c:ser>
        <c:ser>
          <c:idx val="5"/>
          <c:order val="5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informe.calidad_medios_clientes!$B$30:$B$31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6"/>
          <c:order val="6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informe.calidad_medios_clientes!$B$30:$B$31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7"/>
          <c:order val="7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informe.calidad_medios_clientes!$B$30:$B$31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2"/>
          <c:order val="2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informe.calidad_medios_clientes!$B$30:$B$31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3"/>
          <c:order val="3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informe.calidad_medios_clientes!$B$30:$B$31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informe.calidad_medios_clientes!$B$30:$B$31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0"/>
          <c:order val="0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informe.calidad_medios_clientes!$B$30:$B$31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pivotSource>
    <c:name>[tutorial_excel_9.xlsx]informe.calidad_medios_clientes!Tabla dinámica6</c:name>
    <c:fmtId val="1"/>
  </c:pivotSource>
  <c:chart>
    <c:autoTitleDeleted val="1"/>
    <c:pivotFmts>
      <c:pivotFmt>
        <c:idx val="0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6.6887616574657624E-2"/>
          <c:y val="9.9939908650833159E-2"/>
          <c:w val="0.93053841242817625"/>
          <c:h val="0.80626921634795645"/>
        </c:manualLayout>
      </c:layout>
      <c:lineChart>
        <c:grouping val="standard"/>
        <c:varyColors val="0"/>
        <c:ser>
          <c:idx val="0"/>
          <c:order val="0"/>
          <c:tx>
            <c:strRef>
              <c:f>informe.calidad_medios_clientes!$C$36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strRef>
              <c:f>informe.calidad_medios_clientes!$B$37:$B$51</c:f>
              <c:strCache>
                <c:ptCount val="14"/>
                <c:pt idx="0">
                  <c:v>01/02/2010</c:v>
                </c:pt>
                <c:pt idx="1">
                  <c:v>02/02/2010</c:v>
                </c:pt>
                <c:pt idx="2">
                  <c:v>03/02/2010</c:v>
                </c:pt>
                <c:pt idx="3">
                  <c:v>04/02/2010</c:v>
                </c:pt>
                <c:pt idx="4">
                  <c:v>05/02/2010</c:v>
                </c:pt>
                <c:pt idx="5">
                  <c:v>06/02/2010</c:v>
                </c:pt>
                <c:pt idx="6">
                  <c:v>07/02/2010</c:v>
                </c:pt>
                <c:pt idx="7">
                  <c:v>08/02/2010</c:v>
                </c:pt>
                <c:pt idx="8">
                  <c:v>09/02/2010</c:v>
                </c:pt>
                <c:pt idx="9">
                  <c:v>10/02/2010</c:v>
                </c:pt>
                <c:pt idx="10">
                  <c:v>11/02/2010</c:v>
                </c:pt>
                <c:pt idx="11">
                  <c:v>12/02/2010</c:v>
                </c:pt>
                <c:pt idx="12">
                  <c:v>13/02/2010</c:v>
                </c:pt>
                <c:pt idx="13">
                  <c:v>14/02/2010</c:v>
                </c:pt>
              </c:strCache>
            </c:strRef>
          </c:cat>
          <c:val>
            <c:numRef>
              <c:f>informe.calidad_medios_clientes!$C$37:$C$51</c:f>
              <c:numCache>
                <c:formatCode>General</c:formatCode>
                <c:ptCount val="14"/>
                <c:pt idx="0">
                  <c:v>150</c:v>
                </c:pt>
                <c:pt idx="1">
                  <c:v>75</c:v>
                </c:pt>
                <c:pt idx="2">
                  <c:v>200</c:v>
                </c:pt>
                <c:pt idx="3">
                  <c:v>125</c:v>
                </c:pt>
                <c:pt idx="4">
                  <c:v>100</c:v>
                </c:pt>
                <c:pt idx="5">
                  <c:v>175</c:v>
                </c:pt>
                <c:pt idx="6">
                  <c:v>100</c:v>
                </c:pt>
                <c:pt idx="7">
                  <c:v>150</c:v>
                </c:pt>
                <c:pt idx="8">
                  <c:v>75</c:v>
                </c:pt>
                <c:pt idx="9">
                  <c:v>200</c:v>
                </c:pt>
                <c:pt idx="10">
                  <c:v>125</c:v>
                </c:pt>
                <c:pt idx="11">
                  <c:v>50</c:v>
                </c:pt>
                <c:pt idx="12">
                  <c:v>25</c:v>
                </c:pt>
                <c:pt idx="13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134528"/>
        <c:axId val="170152704"/>
      </c:lineChart>
      <c:catAx>
        <c:axId val="170134528"/>
        <c:scaling>
          <c:orientation val="minMax"/>
        </c:scaling>
        <c:delete val="1"/>
        <c:axPos val="b"/>
        <c:majorTickMark val="none"/>
        <c:minorTickMark val="none"/>
        <c:tickLblPos val="nextTo"/>
        <c:crossAx val="170152704"/>
        <c:crosses val="autoZero"/>
        <c:auto val="1"/>
        <c:lblAlgn val="ctr"/>
        <c:lblOffset val="100"/>
        <c:noMultiLvlLbl val="0"/>
      </c:catAx>
      <c:valAx>
        <c:axId val="170152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70134528"/>
        <c:crosses val="autoZero"/>
        <c:crossBetween val="between"/>
      </c:valAx>
      <c:spPr>
        <a:noFill/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pivotSource>
    <c:name>[tutorial_excel_9.xlsx]informe.calidad_medios_clientes!Tabla dinámica5</c:name>
    <c:fmtId val="0"/>
  </c:pivotSource>
  <c:chart>
    <c:autoTitleDeleted val="1"/>
    <c:pivotFmts>
      <c:pivotFmt>
        <c:idx val="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800">
                  <a:solidFill>
                    <a:schemeClr val="bg1"/>
                  </a:solidFill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</c:pivotFmts>
    <c:plotArea>
      <c:layout>
        <c:manualLayout>
          <c:layoutTarget val="inner"/>
          <c:xMode val="edge"/>
          <c:yMode val="edge"/>
          <c:x val="0.15429258842644669"/>
          <c:y val="1.8429629049664976E-2"/>
          <c:w val="0.99802225839088554"/>
          <c:h val="0.98157077582372831"/>
        </c:manualLayout>
      </c:layout>
      <c:pieChart>
        <c:varyColors val="1"/>
        <c:ser>
          <c:idx val="0"/>
          <c:order val="0"/>
          <c:tx>
            <c:strRef>
              <c:f>informe.calidad_medios_clientes!$E$9</c:f>
              <c:strCache>
                <c:ptCount val="1"/>
                <c:pt idx="0">
                  <c:v>T.Ingresos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informe.calidad_medios_clientes!$D$10:$D$14</c:f>
              <c:strCache>
                <c:ptCount val="4"/>
                <c:pt idx="0">
                  <c:v>direct</c:v>
                </c:pt>
                <c:pt idx="1">
                  <c:v>organic</c:v>
                </c:pt>
                <c:pt idx="2">
                  <c:v>other</c:v>
                </c:pt>
                <c:pt idx="3">
                  <c:v>referal</c:v>
                </c:pt>
              </c:strCache>
            </c:strRef>
          </c:cat>
          <c:val>
            <c:numRef>
              <c:f>informe.calidad_medios_clientes!$E$10:$E$14</c:f>
              <c:numCache>
                <c:formatCode>#,##0.00\ "€"</c:formatCode>
                <c:ptCount val="4"/>
                <c:pt idx="0">
                  <c:v>500</c:v>
                </c:pt>
                <c:pt idx="1">
                  <c:v>375</c:v>
                </c:pt>
                <c:pt idx="2">
                  <c:v>475</c:v>
                </c:pt>
                <c:pt idx="3">
                  <c:v>230</c:v>
                </c:pt>
              </c:numCache>
            </c:numRef>
          </c:val>
        </c:ser>
        <c:ser>
          <c:idx val="1"/>
          <c:order val="1"/>
          <c:tx>
            <c:strRef>
              <c:f>informe.calidad_medios_clientes!$F$9</c:f>
              <c:strCache>
                <c:ptCount val="1"/>
                <c:pt idx="0">
                  <c:v>%Ingresos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informe.calidad_medios_clientes!$D$10:$D$14</c:f>
              <c:strCache>
                <c:ptCount val="4"/>
                <c:pt idx="0">
                  <c:v>direct</c:v>
                </c:pt>
                <c:pt idx="1">
                  <c:v>organic</c:v>
                </c:pt>
                <c:pt idx="2">
                  <c:v>other</c:v>
                </c:pt>
                <c:pt idx="3">
                  <c:v>referal</c:v>
                </c:pt>
              </c:strCache>
            </c:strRef>
          </c:cat>
          <c:val>
            <c:numRef>
              <c:f>informe.calidad_medios_clientes!$F$10:$F$14</c:f>
              <c:numCache>
                <c:formatCode>0.00%</c:formatCode>
                <c:ptCount val="4"/>
                <c:pt idx="0">
                  <c:v>0.21428571428571427</c:v>
                </c:pt>
                <c:pt idx="1">
                  <c:v>0.2857142857142857</c:v>
                </c:pt>
                <c:pt idx="2">
                  <c:v>0.2857142857142857</c:v>
                </c:pt>
                <c:pt idx="3">
                  <c:v>0.21428571428571427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756666017454533"/>
          <c:y val="0.15594538718865666"/>
          <c:w val="0.69149105478422968"/>
          <c:h val="0.71383161909377302"/>
        </c:manualLayout>
      </c:layout>
      <c:barChart>
        <c:barDir val="bar"/>
        <c:grouping val="percentStacked"/>
        <c:varyColors val="0"/>
        <c:ser>
          <c:idx val="1"/>
          <c:order val="0"/>
          <c:tx>
            <c:v>Pagadas</c:v>
          </c:tx>
          <c:spPr>
            <a:solidFill>
              <a:srgbClr val="92D050"/>
            </a:solidFill>
          </c:spPr>
          <c:invertIfNegative val="0"/>
          <c:cat>
            <c:strRef>
              <c:f>(informe.calidad_medios_clientes!$B$20,informe.calidad_medios_clientes!$B$23,informe.calidad_medios_clientes!$B$26,informe.calidad_medios_clientes!$B$29)</c:f>
              <c:strCache>
                <c:ptCount val="4"/>
                <c:pt idx="0">
                  <c:v>clienteA</c:v>
                </c:pt>
                <c:pt idx="1">
                  <c:v>clienteB</c:v>
                </c:pt>
                <c:pt idx="2">
                  <c:v>clienteC</c:v>
                </c:pt>
                <c:pt idx="3">
                  <c:v>clienteD</c:v>
                </c:pt>
              </c:strCache>
            </c:strRef>
          </c:cat>
          <c:val>
            <c:numRef>
              <c:f>(informe.calidad_medios_clientes!$D$22,informe.calidad_medios_clientes!$D$25,informe.calidad_medios_clientes!$D$28,informe.calidad_medios_clientes!$D$31)</c:f>
              <c:numCache>
                <c:formatCode>#,##0.00\ "€"</c:formatCode>
                <c:ptCount val="4"/>
                <c:pt idx="0">
                  <c:v>450</c:v>
                </c:pt>
                <c:pt idx="1">
                  <c:v>200</c:v>
                </c:pt>
                <c:pt idx="2">
                  <c:v>25</c:v>
                </c:pt>
                <c:pt idx="3">
                  <c:v>450</c:v>
                </c:pt>
              </c:numCache>
            </c:numRef>
          </c:val>
        </c:ser>
        <c:ser>
          <c:idx val="0"/>
          <c:order val="1"/>
          <c:tx>
            <c:v>No Pagadas</c:v>
          </c:tx>
          <c:spPr>
            <a:solidFill>
              <a:schemeClr val="accent2"/>
            </a:solidFill>
          </c:spPr>
          <c:invertIfNegative val="0"/>
          <c:cat>
            <c:strRef>
              <c:f>(informe.calidad_medios_clientes!$B$20,informe.calidad_medios_clientes!$B$23,informe.calidad_medios_clientes!$B$26,informe.calidad_medios_clientes!$B$29)</c:f>
              <c:strCache>
                <c:ptCount val="4"/>
                <c:pt idx="0">
                  <c:v>clienteA</c:v>
                </c:pt>
                <c:pt idx="1">
                  <c:v>clienteB</c:v>
                </c:pt>
                <c:pt idx="2">
                  <c:v>clienteC</c:v>
                </c:pt>
                <c:pt idx="3">
                  <c:v>clienteD</c:v>
                </c:pt>
              </c:strCache>
            </c:strRef>
          </c:cat>
          <c:val>
            <c:numRef>
              <c:f>(informe.calidad_medios_clientes!$D$21,informe.calidad_medios_clientes!$D$24,informe.calidad_medios_clientes!$D$27,informe.calidad_medios_clientes!$D$30)</c:f>
              <c:numCache>
                <c:formatCode>#,##0.00\ "€"</c:formatCode>
                <c:ptCount val="4"/>
                <c:pt idx="0">
                  <c:v>125</c:v>
                </c:pt>
                <c:pt idx="1">
                  <c:v>50</c:v>
                </c:pt>
                <c:pt idx="2">
                  <c:v>250</c:v>
                </c:pt>
                <c:pt idx="3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446336"/>
        <c:axId val="50447872"/>
      </c:barChart>
      <c:catAx>
        <c:axId val="50446336"/>
        <c:scaling>
          <c:orientation val="minMax"/>
        </c:scaling>
        <c:delete val="0"/>
        <c:axPos val="l"/>
        <c:majorTickMark val="out"/>
        <c:minorTickMark val="none"/>
        <c:tickLblPos val="nextTo"/>
        <c:crossAx val="50447872"/>
        <c:crosses val="autoZero"/>
        <c:auto val="1"/>
        <c:lblAlgn val="ctr"/>
        <c:lblOffset val="100"/>
        <c:noMultiLvlLbl val="0"/>
      </c:catAx>
      <c:valAx>
        <c:axId val="50447872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50446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428888085102436"/>
          <c:y val="6.6450968910468779E-4"/>
          <c:w val="0.63783126049173178"/>
          <c:h val="0.136014666233894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14129120697223"/>
          <c:y val="0"/>
          <c:w val="0.72457416703246047"/>
          <c:h val="1"/>
        </c:manualLayout>
      </c:layout>
      <c:pieChart>
        <c:varyColors val="1"/>
        <c:ser>
          <c:idx val="4"/>
          <c:order val="4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informe.calidad_medios_clientes!$B$21:$B$22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5"/>
          <c:order val="5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informe.calidad_medios_clientes!$B$21:$B$22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6"/>
          <c:order val="6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informe.calidad_medios_clientes!$B$21:$B$22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7"/>
          <c:order val="7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informe.calidad_medios_clientes!$B$21:$B$22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2"/>
          <c:order val="2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informe.calidad_medios_clientes!$B$21:$B$22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3"/>
          <c:order val="3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informe.calidad_medios_clientes!$B$21:$B$22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informe.calidad_medios_clientes!$B$21:$B$22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0"/>
          <c:order val="0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informe.calidad_medios_clientes!$B$21:$B$22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214129120697223"/>
          <c:y val="0"/>
          <c:w val="0.72457416703246047"/>
          <c:h val="1"/>
        </c:manualLayout>
      </c:layout>
      <c:pieChart>
        <c:varyColors val="1"/>
        <c:ser>
          <c:idx val="0"/>
          <c:order val="0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informe.calidad_medios_clientes!$B$24:$B$25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informe.calidad_medios_clientes!$D$24:$D$25</c:f>
              <c:numCache>
                <c:formatCode>#,##0.00\ "€"</c:formatCode>
                <c:ptCount val="2"/>
                <c:pt idx="0">
                  <c:v>50</c:v>
                </c:pt>
                <c:pt idx="1">
                  <c:v>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14129120697223"/>
          <c:y val="0"/>
          <c:w val="0.72457416703246047"/>
          <c:h val="1"/>
        </c:manualLayout>
      </c:layout>
      <c:pieChart>
        <c:varyColors val="1"/>
        <c:ser>
          <c:idx val="2"/>
          <c:order val="2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informe.calidad_medios_clientes!$D$27:$D$28</c:f>
              <c:numCache>
                <c:formatCode>#,##0.00\ "€"</c:formatCode>
                <c:ptCount val="2"/>
                <c:pt idx="0">
                  <c:v>250</c:v>
                </c:pt>
                <c:pt idx="1">
                  <c:v>25</c:v>
                </c:pt>
              </c:numCache>
            </c:numRef>
          </c:val>
        </c:ser>
        <c:ser>
          <c:idx val="3"/>
          <c:order val="3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0"/>
          <c:order val="0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14129120697223"/>
          <c:y val="0"/>
          <c:w val="0.72457416703246047"/>
          <c:h val="1"/>
        </c:manualLayout>
      </c:layout>
      <c:pieChart>
        <c:varyColors val="1"/>
        <c:ser>
          <c:idx val="2"/>
          <c:order val="2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informe.calidad_medios_clientes!$B$30:$B$31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informe.calidad_medios_clientes!$D$30:$D$31</c:f>
              <c:numCache>
                <c:formatCode>#,##0.00\ "€"</c:formatCode>
                <c:ptCount val="2"/>
                <c:pt idx="0">
                  <c:v>30</c:v>
                </c:pt>
                <c:pt idx="1">
                  <c:v>450</c:v>
                </c:pt>
              </c:numCache>
            </c:numRef>
          </c:val>
        </c:ser>
        <c:ser>
          <c:idx val="3"/>
          <c:order val="3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informe.calidad_medios_clientes!$B$30:$B$31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informe.calidad_medios_clientes!$B$30:$B$31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0"/>
          <c:order val="0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informe.calidad_medios_clientes!$B$30:$B$31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14129120697223"/>
          <c:y val="0"/>
          <c:w val="0.72457416703246047"/>
          <c:h val="1"/>
        </c:manualLayout>
      </c:layout>
      <c:pieChart>
        <c:varyColors val="1"/>
        <c:ser>
          <c:idx val="4"/>
          <c:order val="4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cat>
            <c:strRef>
              <c:f>informe.calidad_medios_clientes!$B$21:$B$22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informe.calidad_medios_clientes!$C$21:$C$22</c:f>
              <c:numCache>
                <c:formatCode>General</c:formatCode>
                <c:ptCount val="2"/>
                <c:pt idx="0">
                  <c:v>1</c:v>
                </c:pt>
                <c:pt idx="1">
                  <c:v>3</c:v>
                </c:pt>
              </c:numCache>
            </c:numRef>
          </c:val>
        </c:ser>
        <c:ser>
          <c:idx val="5"/>
          <c:order val="5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informe.calidad_medios_clientes!$B$21:$B$22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6"/>
          <c:order val="6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informe.calidad_medios_clientes!$B$21:$B$22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7"/>
          <c:order val="7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informe.calidad_medios_clientes!$B$21:$B$22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2"/>
          <c:order val="2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informe.calidad_medios_clientes!$B$21:$B$22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3"/>
          <c:order val="3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informe.calidad_medios_clientes!$B$21:$B$22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informe.calidad_medios_clientes!$B$21:$B$22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0"/>
          <c:order val="0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informe.calidad_medios_clientes!$B$21:$B$22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14129120697223"/>
          <c:y val="0"/>
          <c:w val="0.72457416703246047"/>
          <c:h val="1"/>
        </c:manualLayout>
      </c:layout>
      <c:pieChart>
        <c:varyColors val="1"/>
        <c:ser>
          <c:idx val="8"/>
          <c:order val="8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cat>
            <c:strRef>
              <c:f>informe.calidad_medios_clientes!$B$24:$B$25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informe.calidad_medios_clientes!$C$24:$C$25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val>
        </c:ser>
        <c:ser>
          <c:idx val="9"/>
          <c:order val="9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informe.calidad_medios_clientes!$B$24:$B$25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10"/>
          <c:order val="10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informe.calidad_medios_clientes!$B$24:$B$25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11"/>
          <c:order val="11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informe.calidad_medios_clientes!$B$24:$B$25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12"/>
          <c:order val="12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informe.calidad_medios_clientes!$B$24:$B$25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13"/>
          <c:order val="13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informe.calidad_medios_clientes!$B$24:$B$25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14"/>
          <c:order val="14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informe.calidad_medios_clientes!$B$24:$B$25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15"/>
          <c:order val="15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informe.calidad_medios_clientes!$B$24:$B$25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4"/>
          <c:order val="4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cat>
            <c:strRef>
              <c:f>informe.calidad_medios_clientes!$B$24:$B$25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informe.calidad_medios_clientes!$C$24:$C$25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val>
        </c:ser>
        <c:ser>
          <c:idx val="5"/>
          <c:order val="5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informe.calidad_medios_clientes!$B$24:$B$25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6"/>
          <c:order val="6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informe.calidad_medios_clientes!$B$24:$B$25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7"/>
          <c:order val="7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informe.calidad_medios_clientes!$B$24:$B$25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2"/>
          <c:order val="2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informe.calidad_medios_clientes!$B$24:$B$25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3"/>
          <c:order val="3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informe.calidad_medios_clientes!$B$24:$B$25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informe.calidad_medios_clientes!$B$24:$B$25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0"/>
          <c:order val="0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informe.calidad_medios_clientes!$B$24:$B$25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chart" Target="../charts/chart12.xml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5</xdr:row>
      <xdr:rowOff>0</xdr:rowOff>
    </xdr:from>
    <xdr:to>
      <xdr:col>3</xdr:col>
      <xdr:colOff>352425</xdr:colOff>
      <xdr:row>9</xdr:row>
      <xdr:rowOff>57150</xdr:rowOff>
    </xdr:to>
    <xdr:sp macro="" textlink="">
      <xdr:nvSpPr>
        <xdr:cNvPr id="2" name="1 Abrir llave"/>
        <xdr:cNvSpPr/>
      </xdr:nvSpPr>
      <xdr:spPr>
        <a:xfrm>
          <a:off x="1952625" y="971550"/>
          <a:ext cx="247650" cy="838200"/>
        </a:xfrm>
        <a:prstGeom prst="leftBrace">
          <a:avLst>
            <a:gd name="adj1" fmla="val 8333"/>
            <a:gd name="adj2" fmla="val 11539"/>
          </a:avLst>
        </a:prstGeom>
        <a:ln w="38100" cmpd="sng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409575</xdr:colOff>
      <xdr:row>12</xdr:row>
      <xdr:rowOff>147637</xdr:rowOff>
    </xdr:from>
    <xdr:to>
      <xdr:col>10</xdr:col>
      <xdr:colOff>228601</xdr:colOff>
      <xdr:row>18</xdr:row>
      <xdr:rowOff>19050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422766</xdr:colOff>
      <xdr:row>9</xdr:row>
      <xdr:rowOff>34441</xdr:rowOff>
    </xdr:from>
    <xdr:to>
      <xdr:col>6</xdr:col>
      <xdr:colOff>255968</xdr:colOff>
      <xdr:row>9</xdr:row>
      <xdr:rowOff>170722</xdr:rowOff>
    </xdr:to>
    <xdr:grpSp>
      <xdr:nvGrpSpPr>
        <xdr:cNvPr id="24" name="23 Grupo"/>
        <xdr:cNvGrpSpPr/>
      </xdr:nvGrpSpPr>
      <xdr:grpSpPr>
        <a:xfrm>
          <a:off x="4632816" y="1787041"/>
          <a:ext cx="1014302" cy="136281"/>
          <a:chOff x="6291165" y="1597544"/>
          <a:chExt cx="526270" cy="136281"/>
        </a:xfrm>
      </xdr:grpSpPr>
      <xdr:sp macro="" textlink="">
        <xdr:nvSpPr>
          <xdr:cNvPr id="25" name="24 Flecha abajo"/>
          <xdr:cNvSpPr/>
        </xdr:nvSpPr>
        <xdr:spPr>
          <a:xfrm>
            <a:off x="6291165" y="1600475"/>
            <a:ext cx="85725" cy="133350"/>
          </a:xfrm>
          <a:prstGeom prst="downArrow">
            <a:avLst/>
          </a:prstGeom>
          <a:solidFill>
            <a:schemeClr val="bg1">
              <a:lumMod val="95000"/>
            </a:schemeClr>
          </a:solidFill>
          <a:ln>
            <a:solidFill>
              <a:schemeClr val="bg1">
                <a:lumMod val="8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1100"/>
          </a:p>
        </xdr:txBody>
      </xdr:sp>
      <xdr:sp macro="" textlink="">
        <xdr:nvSpPr>
          <xdr:cNvPr id="26" name="25 Flecha abajo"/>
          <xdr:cNvSpPr/>
        </xdr:nvSpPr>
        <xdr:spPr>
          <a:xfrm>
            <a:off x="6731710" y="1597544"/>
            <a:ext cx="85725" cy="133350"/>
          </a:xfrm>
          <a:prstGeom prst="downArrow">
            <a:avLst/>
          </a:prstGeom>
          <a:solidFill>
            <a:schemeClr val="bg1">
              <a:lumMod val="95000"/>
            </a:schemeClr>
          </a:solidFill>
          <a:ln>
            <a:solidFill>
              <a:schemeClr val="bg1">
                <a:lumMod val="8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962025</xdr:colOff>
      <xdr:row>6</xdr:row>
      <xdr:rowOff>247649</xdr:rowOff>
    </xdr:from>
    <xdr:to>
      <xdr:col>2</xdr:col>
      <xdr:colOff>666749</xdr:colOff>
      <xdr:row>13</xdr:row>
      <xdr:rowOff>152400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17</xdr:row>
      <xdr:rowOff>133350</xdr:rowOff>
    </xdr:from>
    <xdr:to>
      <xdr:col>9</xdr:col>
      <xdr:colOff>514350</xdr:colOff>
      <xdr:row>31</xdr:row>
      <xdr:rowOff>95250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1165699</xdr:colOff>
      <xdr:row>20</xdr:row>
      <xdr:rowOff>47625</xdr:rowOff>
    </xdr:from>
    <xdr:to>
      <xdr:col>2</xdr:col>
      <xdr:colOff>419100</xdr:colOff>
      <xdr:row>21</xdr:row>
      <xdr:rowOff>152401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9525</xdr:colOff>
      <xdr:row>23</xdr:row>
      <xdr:rowOff>57150</xdr:rowOff>
    </xdr:from>
    <xdr:to>
      <xdr:col>2</xdr:col>
      <xdr:colOff>434501</xdr:colOff>
      <xdr:row>24</xdr:row>
      <xdr:rowOff>161926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9525</xdr:colOff>
      <xdr:row>26</xdr:row>
      <xdr:rowOff>38100</xdr:rowOff>
    </xdr:from>
    <xdr:to>
      <xdr:col>2</xdr:col>
      <xdr:colOff>434501</xdr:colOff>
      <xdr:row>27</xdr:row>
      <xdr:rowOff>142876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9525</xdr:colOff>
      <xdr:row>29</xdr:row>
      <xdr:rowOff>38100</xdr:rowOff>
    </xdr:from>
    <xdr:to>
      <xdr:col>2</xdr:col>
      <xdr:colOff>434501</xdr:colOff>
      <xdr:row>30</xdr:row>
      <xdr:rowOff>142876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762000</xdr:colOff>
      <xdr:row>20</xdr:row>
      <xdr:rowOff>47625</xdr:rowOff>
    </xdr:from>
    <xdr:to>
      <xdr:col>2</xdr:col>
      <xdr:colOff>15401</xdr:colOff>
      <xdr:row>21</xdr:row>
      <xdr:rowOff>152401</xdr:rowOff>
    </xdr:to>
    <xdr:graphicFrame macro="">
      <xdr:nvGraphicFramePr>
        <xdr:cNvPr id="13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742950</xdr:colOff>
      <xdr:row>23</xdr:row>
      <xdr:rowOff>57150</xdr:rowOff>
    </xdr:from>
    <xdr:to>
      <xdr:col>1</xdr:col>
      <xdr:colOff>1167926</xdr:colOff>
      <xdr:row>24</xdr:row>
      <xdr:rowOff>161926</xdr:rowOff>
    </xdr:to>
    <xdr:graphicFrame macro="">
      <xdr:nvGraphicFramePr>
        <xdr:cNvPr id="1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733425</xdr:colOff>
      <xdr:row>26</xdr:row>
      <xdr:rowOff>38100</xdr:rowOff>
    </xdr:from>
    <xdr:to>
      <xdr:col>1</xdr:col>
      <xdr:colOff>1158401</xdr:colOff>
      <xdr:row>27</xdr:row>
      <xdr:rowOff>142876</xdr:rowOff>
    </xdr:to>
    <xdr:graphicFrame macro="">
      <xdr:nvGraphicFramePr>
        <xdr:cNvPr id="15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733425</xdr:colOff>
      <xdr:row>29</xdr:row>
      <xdr:rowOff>47625</xdr:rowOff>
    </xdr:from>
    <xdr:to>
      <xdr:col>1</xdr:col>
      <xdr:colOff>1158401</xdr:colOff>
      <xdr:row>30</xdr:row>
      <xdr:rowOff>152401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</xdr:col>
      <xdr:colOff>28574</xdr:colOff>
      <xdr:row>0</xdr:row>
      <xdr:rowOff>28575</xdr:rowOff>
    </xdr:from>
    <xdr:to>
      <xdr:col>6</xdr:col>
      <xdr:colOff>523875</xdr:colOff>
      <xdr:row>5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Mes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38174" y="28575"/>
              <a:ext cx="4724401" cy="9239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puede usar al menos en Excel 2010.
Si la forma se modificó en una versión anterior de Excel, o si el libro se guardó en Excel 2003 o anterior, no se puede usar la segmentaciones de datos.</a:t>
              </a:r>
            </a:p>
          </xdr:txBody>
        </xdr:sp>
      </mc:Fallback>
    </mc:AlternateContent>
    <xdr:clientData/>
  </xdr:twoCellAnchor>
  <xdr:twoCellAnchor>
    <xdr:from>
      <xdr:col>6</xdr:col>
      <xdr:colOff>380999</xdr:colOff>
      <xdr:row>7</xdr:row>
      <xdr:rowOff>157965</xdr:rowOff>
    </xdr:from>
    <xdr:to>
      <xdr:col>13</xdr:col>
      <xdr:colOff>476250</xdr:colOff>
      <xdr:row>12</xdr:row>
      <xdr:rowOff>171451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Iñaki Huerta" refreshedDate="40938.606145486112" createdVersion="4" refreshedVersion="4" minRefreshableVersion="3" recordCount="59">
  <cacheSource type="worksheet">
    <worksheetSource ref="A1:J1048576" sheet="resumen.facturas_analytics"/>
  </cacheSource>
  <cacheFields count="10">
    <cacheField name="id" numFmtId="0">
      <sharedItems containsString="0" containsBlank="1" containsNumber="1" containsInteger="1" minValue="1" maxValue="45"/>
    </cacheField>
    <cacheField name="Fecha" numFmtId="0">
      <sharedItems containsNonDate="0" containsDate="1" containsString="0" containsBlank="1" minDate="2010-01-01T00:00:00" maxDate="2010-02-15T00:00:00" count="46">
        <d v="2010-01-01T00:00:00"/>
        <d v="2010-01-02T00:00:00"/>
        <d v="2010-01-03T00:00:00"/>
        <d v="2010-01-04T00:00:00"/>
        <d v="2010-01-05T00:00:00"/>
        <d v="2010-01-06T00:00:00"/>
        <d v="2010-01-07T00:00:00"/>
        <d v="2010-01-08T00:00:00"/>
        <d v="2010-01-09T00:00:00"/>
        <d v="2010-01-10T00:00:00"/>
        <d v="2010-01-11T00:00:00"/>
        <d v="2010-01-12T00:00:00"/>
        <d v="2010-01-13T00:00:00"/>
        <d v="2010-01-14T00:00:00"/>
        <d v="2010-01-15T00:00:00"/>
        <d v="2010-01-16T00:00:00"/>
        <d v="2010-01-17T00:00:00"/>
        <d v="2010-01-18T00:00:00"/>
        <d v="2010-01-19T00:00:00"/>
        <d v="2010-01-20T00:00:00"/>
        <d v="2010-01-21T00:00:00"/>
        <d v="2010-01-22T00:00:00"/>
        <d v="2010-01-23T00:00:00"/>
        <d v="2010-01-24T00:00:00"/>
        <d v="2010-01-25T00:00:00"/>
        <d v="2010-01-26T00:00:00"/>
        <d v="2010-01-27T00:00:00"/>
        <d v="2010-01-28T00:00:00"/>
        <d v="2010-01-29T00:00:00"/>
        <d v="2010-01-30T00:00:00"/>
        <d v="2010-01-31T00:00:00"/>
        <d v="2010-02-01T00:00:00"/>
        <d v="2010-02-02T00:00:00"/>
        <d v="2010-02-03T00:00:00"/>
        <d v="2010-02-04T00:00:00"/>
        <d v="2010-02-05T00:00:00"/>
        <d v="2010-02-06T00:00:00"/>
        <d v="2010-02-07T00:00:00"/>
        <d v="2010-02-08T00:00:00"/>
        <d v="2010-02-09T00:00:00"/>
        <d v="2010-02-10T00:00:00"/>
        <d v="2010-02-11T00:00:00"/>
        <d v="2010-02-12T00:00:00"/>
        <d v="2010-02-13T00:00:00"/>
        <d v="2010-02-14T00:00:00"/>
        <m/>
      </sharedItems>
    </cacheField>
    <cacheField name="Mes" numFmtId="0">
      <sharedItems containsBlank="1" count="4">
        <s v="Enero"/>
        <s v="Febrero"/>
        <m/>
        <s v="Febredo" u="1"/>
      </sharedItems>
    </cacheField>
    <cacheField name="cliente" numFmtId="0">
      <sharedItems containsBlank="1" count="5">
        <s v="clienteA"/>
        <s v="clienteB"/>
        <s v="clienteC"/>
        <s v="clienteD"/>
        <m/>
      </sharedItems>
    </cacheField>
    <cacheField name="medio" numFmtId="0">
      <sharedItems containsBlank="1" count="6">
        <s v="organic"/>
        <s v="direct"/>
        <s v="referal"/>
        <s v="other"/>
        <m/>
        <e v="#N/A" u="1"/>
      </sharedItems>
    </cacheField>
    <cacheField name="keyword" numFmtId="0">
      <sharedItems containsBlank="1" containsMixedTypes="1" containsNumber="1" containsInteger="1" minValue="0" maxValue="0" count="8">
        <s v="casa"/>
        <n v="0"/>
        <s v="jardin"/>
        <s v="perro"/>
        <s v="gato"/>
        <s v="conejo"/>
        <s v="porche"/>
        <m/>
      </sharedItems>
    </cacheField>
    <cacheField name="importe" numFmtId="0">
      <sharedItems containsString="0" containsBlank="1" containsNumber="1" containsInteger="1" minValue="25" maxValue="200"/>
    </cacheField>
    <cacheField name="iva" numFmtId="0">
      <sharedItems containsString="0" containsBlank="1" containsNumber="1" minValue="2.4" maxValue="36"/>
    </cacheField>
    <cacheField name="Total" numFmtId="0">
      <sharedItems containsString="0" containsBlank="1" containsNumber="1" minValue="29.5" maxValue="236"/>
    </cacheField>
    <cacheField name="pagada" numFmtId="0">
      <sharedItems containsBlank="1" count="4">
        <s v="si"/>
        <s v="no"/>
        <m/>
        <s v="si " u="1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">
  <r>
    <n v="1"/>
    <x v="0"/>
    <x v="0"/>
    <x v="0"/>
    <x v="0"/>
    <x v="0"/>
    <n v="100"/>
    <n v="18"/>
    <n v="118"/>
    <x v="0"/>
  </r>
  <r>
    <n v="2"/>
    <x v="1"/>
    <x v="0"/>
    <x v="1"/>
    <x v="1"/>
    <x v="1"/>
    <n v="150"/>
    <n v="27"/>
    <n v="177"/>
    <x v="1"/>
  </r>
  <r>
    <n v="3"/>
    <x v="2"/>
    <x v="0"/>
    <x v="2"/>
    <x v="2"/>
    <x v="1"/>
    <n v="75"/>
    <n v="13.5"/>
    <n v="88.5"/>
    <x v="0"/>
  </r>
  <r>
    <n v="4"/>
    <x v="3"/>
    <x v="0"/>
    <x v="3"/>
    <x v="1"/>
    <x v="1"/>
    <n v="200"/>
    <n v="36"/>
    <n v="236"/>
    <x v="0"/>
  </r>
  <r>
    <n v="5"/>
    <x v="4"/>
    <x v="0"/>
    <x v="0"/>
    <x v="3"/>
    <x v="2"/>
    <n v="125"/>
    <n v="22.5"/>
    <n v="147.5"/>
    <x v="1"/>
  </r>
  <r>
    <n v="6"/>
    <x v="5"/>
    <x v="0"/>
    <x v="1"/>
    <x v="3"/>
    <x v="3"/>
    <n v="100"/>
    <n v="8"/>
    <n v="108"/>
    <x v="0"/>
  </r>
  <r>
    <n v="7"/>
    <x v="6"/>
    <x v="0"/>
    <x v="2"/>
    <x v="0"/>
    <x v="4"/>
    <n v="175"/>
    <n v="14"/>
    <n v="189"/>
    <x v="0"/>
  </r>
  <r>
    <n v="8"/>
    <x v="7"/>
    <x v="0"/>
    <x v="3"/>
    <x v="3"/>
    <x v="0"/>
    <n v="200"/>
    <n v="36"/>
    <n v="236"/>
    <x v="1"/>
  </r>
  <r>
    <n v="9"/>
    <x v="8"/>
    <x v="0"/>
    <x v="0"/>
    <x v="0"/>
    <x v="0"/>
    <n v="100"/>
    <n v="18"/>
    <n v="118"/>
    <x v="0"/>
  </r>
  <r>
    <n v="10"/>
    <x v="9"/>
    <x v="0"/>
    <x v="1"/>
    <x v="2"/>
    <x v="1"/>
    <n v="100"/>
    <n v="18"/>
    <n v="118"/>
    <x v="0"/>
  </r>
  <r>
    <n v="11"/>
    <x v="10"/>
    <x v="0"/>
    <x v="2"/>
    <x v="1"/>
    <x v="1"/>
    <n v="150"/>
    <n v="27"/>
    <n v="177"/>
    <x v="1"/>
  </r>
  <r>
    <n v="12"/>
    <x v="11"/>
    <x v="0"/>
    <x v="3"/>
    <x v="1"/>
    <x v="1"/>
    <n v="75"/>
    <n v="13.5"/>
    <n v="88.5"/>
    <x v="0"/>
  </r>
  <r>
    <n v="13"/>
    <x v="12"/>
    <x v="0"/>
    <x v="0"/>
    <x v="0"/>
    <x v="2"/>
    <n v="200"/>
    <n v="36"/>
    <n v="236"/>
    <x v="0"/>
  </r>
  <r>
    <n v="14"/>
    <x v="13"/>
    <x v="0"/>
    <x v="1"/>
    <x v="0"/>
    <x v="3"/>
    <n v="125"/>
    <n v="22.5"/>
    <n v="147.5"/>
    <x v="0"/>
  </r>
  <r>
    <n v="15"/>
    <x v="14"/>
    <x v="0"/>
    <x v="2"/>
    <x v="3"/>
    <x v="3"/>
    <n v="100"/>
    <n v="8"/>
    <n v="108"/>
    <x v="1"/>
  </r>
  <r>
    <n v="16"/>
    <x v="15"/>
    <x v="0"/>
    <x v="3"/>
    <x v="0"/>
    <x v="1"/>
    <n v="175"/>
    <n v="31.5"/>
    <n v="206.5"/>
    <x v="0"/>
  </r>
  <r>
    <n v="17"/>
    <x v="16"/>
    <x v="0"/>
    <x v="0"/>
    <x v="1"/>
    <x v="1"/>
    <n v="100"/>
    <n v="18"/>
    <n v="118"/>
    <x v="0"/>
  </r>
  <r>
    <n v="18"/>
    <x v="17"/>
    <x v="0"/>
    <x v="0"/>
    <x v="2"/>
    <x v="1"/>
    <n v="150"/>
    <n v="27"/>
    <n v="177"/>
    <x v="0"/>
  </r>
  <r>
    <n v="19"/>
    <x v="18"/>
    <x v="0"/>
    <x v="1"/>
    <x v="1"/>
    <x v="1"/>
    <n v="75"/>
    <n v="13.5"/>
    <n v="88.5"/>
    <x v="0"/>
  </r>
  <r>
    <n v="20"/>
    <x v="19"/>
    <x v="0"/>
    <x v="3"/>
    <x v="3"/>
    <x v="4"/>
    <n v="200"/>
    <n v="36"/>
    <n v="236"/>
    <x v="0"/>
  </r>
  <r>
    <n v="21"/>
    <x v="20"/>
    <x v="0"/>
    <x v="0"/>
    <x v="3"/>
    <x v="0"/>
    <n v="125"/>
    <n v="10"/>
    <n v="135"/>
    <x v="1"/>
  </r>
  <r>
    <n v="22"/>
    <x v="21"/>
    <x v="0"/>
    <x v="0"/>
    <x v="0"/>
    <x v="3"/>
    <n v="100"/>
    <n v="18"/>
    <n v="118"/>
    <x v="0"/>
  </r>
  <r>
    <n v="23"/>
    <x v="22"/>
    <x v="0"/>
    <x v="1"/>
    <x v="3"/>
    <x v="1"/>
    <n v="150"/>
    <n v="27"/>
    <n v="177"/>
    <x v="1"/>
  </r>
  <r>
    <n v="24"/>
    <x v="23"/>
    <x v="0"/>
    <x v="2"/>
    <x v="0"/>
    <x v="0"/>
    <n v="75"/>
    <n v="13.5"/>
    <n v="88.5"/>
    <x v="0"/>
  </r>
  <r>
    <n v="25"/>
    <x v="24"/>
    <x v="0"/>
    <x v="3"/>
    <x v="2"/>
    <x v="1"/>
    <n v="200"/>
    <n v="36"/>
    <n v="236"/>
    <x v="0"/>
  </r>
  <r>
    <n v="26"/>
    <x v="25"/>
    <x v="0"/>
    <x v="0"/>
    <x v="1"/>
    <x v="1"/>
    <n v="125"/>
    <n v="22.5"/>
    <n v="147.5"/>
    <x v="1"/>
  </r>
  <r>
    <n v="27"/>
    <x v="26"/>
    <x v="0"/>
    <x v="1"/>
    <x v="1"/>
    <x v="1"/>
    <n v="100"/>
    <n v="8"/>
    <n v="108"/>
    <x v="0"/>
  </r>
  <r>
    <n v="28"/>
    <x v="27"/>
    <x v="0"/>
    <x v="2"/>
    <x v="0"/>
    <x v="3"/>
    <n v="175"/>
    <n v="14"/>
    <n v="189"/>
    <x v="0"/>
  </r>
  <r>
    <n v="29"/>
    <x v="28"/>
    <x v="0"/>
    <x v="3"/>
    <x v="0"/>
    <x v="3"/>
    <n v="200"/>
    <n v="36"/>
    <n v="236"/>
    <x v="1"/>
  </r>
  <r>
    <n v="30"/>
    <x v="29"/>
    <x v="0"/>
    <x v="0"/>
    <x v="3"/>
    <x v="2"/>
    <n v="100"/>
    <n v="18"/>
    <n v="118"/>
    <x v="0"/>
  </r>
  <r>
    <n v="31"/>
    <x v="30"/>
    <x v="0"/>
    <x v="1"/>
    <x v="0"/>
    <x v="2"/>
    <n v="100"/>
    <n v="18"/>
    <n v="118"/>
    <x v="0"/>
  </r>
  <r>
    <n v="32"/>
    <x v="31"/>
    <x v="1"/>
    <x v="2"/>
    <x v="3"/>
    <x v="0"/>
    <n v="150"/>
    <n v="27"/>
    <n v="177"/>
    <x v="1"/>
  </r>
  <r>
    <n v="33"/>
    <x v="32"/>
    <x v="1"/>
    <x v="3"/>
    <x v="0"/>
    <x v="4"/>
    <n v="75"/>
    <n v="13.5"/>
    <n v="88.5"/>
    <x v="0"/>
  </r>
  <r>
    <n v="34"/>
    <x v="33"/>
    <x v="1"/>
    <x v="0"/>
    <x v="1"/>
    <x v="1"/>
    <n v="200"/>
    <n v="36"/>
    <n v="236"/>
    <x v="0"/>
  </r>
  <r>
    <n v="35"/>
    <x v="34"/>
    <x v="1"/>
    <x v="1"/>
    <x v="2"/>
    <x v="1"/>
    <n v="125"/>
    <n v="22.5"/>
    <n v="147.5"/>
    <x v="0"/>
  </r>
  <r>
    <n v="36"/>
    <x v="35"/>
    <x v="1"/>
    <x v="2"/>
    <x v="1"/>
    <x v="1"/>
    <n v="100"/>
    <n v="8"/>
    <n v="108"/>
    <x v="1"/>
  </r>
  <r>
    <n v="37"/>
    <x v="36"/>
    <x v="1"/>
    <x v="3"/>
    <x v="3"/>
    <x v="0"/>
    <n v="175"/>
    <n v="31.5"/>
    <n v="206.5"/>
    <x v="0"/>
  </r>
  <r>
    <n v="38"/>
    <x v="37"/>
    <x v="1"/>
    <x v="0"/>
    <x v="3"/>
    <x v="3"/>
    <n v="100"/>
    <n v="18"/>
    <n v="118"/>
    <x v="0"/>
  </r>
  <r>
    <n v="39"/>
    <x v="38"/>
    <x v="1"/>
    <x v="0"/>
    <x v="0"/>
    <x v="4"/>
    <n v="150"/>
    <n v="27"/>
    <n v="177"/>
    <x v="0"/>
  </r>
  <r>
    <n v="40"/>
    <x v="39"/>
    <x v="1"/>
    <x v="1"/>
    <x v="2"/>
    <x v="1"/>
    <n v="75"/>
    <n v="13.5"/>
    <n v="88.5"/>
    <x v="0"/>
  </r>
  <r>
    <n v="41"/>
    <x v="40"/>
    <x v="1"/>
    <x v="3"/>
    <x v="1"/>
    <x v="1"/>
    <n v="200"/>
    <n v="36"/>
    <n v="236"/>
    <x v="0"/>
  </r>
  <r>
    <n v="42"/>
    <x v="41"/>
    <x v="1"/>
    <x v="0"/>
    <x v="0"/>
    <x v="2"/>
    <n v="125"/>
    <n v="10"/>
    <n v="135"/>
    <x v="1"/>
  </r>
  <r>
    <n v="43"/>
    <x v="42"/>
    <x v="1"/>
    <x v="1"/>
    <x v="3"/>
    <x v="5"/>
    <n v="50"/>
    <n v="9"/>
    <n v="59"/>
    <x v="1"/>
  </r>
  <r>
    <n v="44"/>
    <x v="43"/>
    <x v="1"/>
    <x v="2"/>
    <x v="0"/>
    <x v="6"/>
    <n v="25"/>
    <n v="4.5"/>
    <n v="29.5"/>
    <x v="0"/>
  </r>
  <r>
    <n v="45"/>
    <x v="44"/>
    <x v="1"/>
    <x v="3"/>
    <x v="2"/>
    <x v="1"/>
    <n v="30"/>
    <n v="2.4"/>
    <n v="32.4"/>
    <x v="1"/>
  </r>
  <r>
    <m/>
    <x v="45"/>
    <x v="2"/>
    <x v="4"/>
    <x v="4"/>
    <x v="7"/>
    <m/>
    <m/>
    <m/>
    <x v="2"/>
  </r>
  <r>
    <m/>
    <x v="45"/>
    <x v="2"/>
    <x v="4"/>
    <x v="4"/>
    <x v="7"/>
    <m/>
    <m/>
    <m/>
    <x v="2"/>
  </r>
  <r>
    <m/>
    <x v="45"/>
    <x v="2"/>
    <x v="4"/>
    <x v="4"/>
    <x v="7"/>
    <m/>
    <m/>
    <m/>
    <x v="2"/>
  </r>
  <r>
    <m/>
    <x v="45"/>
    <x v="2"/>
    <x v="4"/>
    <x v="4"/>
    <x v="7"/>
    <m/>
    <m/>
    <m/>
    <x v="2"/>
  </r>
  <r>
    <m/>
    <x v="45"/>
    <x v="2"/>
    <x v="4"/>
    <x v="4"/>
    <x v="7"/>
    <m/>
    <m/>
    <m/>
    <x v="2"/>
  </r>
  <r>
    <m/>
    <x v="45"/>
    <x v="2"/>
    <x v="4"/>
    <x v="4"/>
    <x v="7"/>
    <m/>
    <m/>
    <m/>
    <x v="2"/>
  </r>
  <r>
    <m/>
    <x v="45"/>
    <x v="2"/>
    <x v="4"/>
    <x v="4"/>
    <x v="7"/>
    <m/>
    <m/>
    <m/>
    <x v="2"/>
  </r>
  <r>
    <m/>
    <x v="45"/>
    <x v="2"/>
    <x v="4"/>
    <x v="4"/>
    <x v="7"/>
    <m/>
    <m/>
    <m/>
    <x v="2"/>
  </r>
  <r>
    <m/>
    <x v="45"/>
    <x v="2"/>
    <x v="4"/>
    <x v="4"/>
    <x v="7"/>
    <m/>
    <m/>
    <m/>
    <x v="2"/>
  </r>
  <r>
    <m/>
    <x v="45"/>
    <x v="2"/>
    <x v="4"/>
    <x v="4"/>
    <x v="7"/>
    <m/>
    <m/>
    <m/>
    <x v="2"/>
  </r>
  <r>
    <m/>
    <x v="45"/>
    <x v="2"/>
    <x v="4"/>
    <x v="4"/>
    <x v="7"/>
    <m/>
    <m/>
    <m/>
    <x v="2"/>
  </r>
  <r>
    <m/>
    <x v="45"/>
    <x v="2"/>
    <x v="4"/>
    <x v="4"/>
    <x v="7"/>
    <m/>
    <m/>
    <m/>
    <x v="2"/>
  </r>
  <r>
    <m/>
    <x v="45"/>
    <x v="2"/>
    <x v="4"/>
    <x v="4"/>
    <x v="7"/>
    <m/>
    <m/>
    <m/>
    <x v="2"/>
  </r>
  <r>
    <m/>
    <x v="45"/>
    <x v="2"/>
    <x v="4"/>
    <x v="4"/>
    <x v="7"/>
    <m/>
    <m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8" applyNumberFormats="0" applyBorderFormats="0" applyFontFormats="0" applyPatternFormats="0" applyAlignmentFormats="0" applyWidthHeightFormats="1" dataCaption="Valores" updatedVersion="4" minRefreshableVersion="3" useAutoFormatting="1" rowGrandTotals="0" itemPrintTitles="1" createdVersion="4" indent="0" outline="1" outlineData="1" multipleFieldFilters="0">
  <location ref="B16:C20" firstHeaderRow="1" firstDataRow="1" firstDataCol="1"/>
  <pivotFields count="10">
    <pivotField showAll="0"/>
    <pivotField showAll="0"/>
    <pivotField showAll="0"/>
    <pivotField showAll="0"/>
    <pivotField axis="axisRow" showAll="0">
      <items count="7">
        <item x="1"/>
        <item x="0"/>
        <item x="3"/>
        <item x="2"/>
        <item h="1" m="1" x="5"/>
        <item h="1" x="4"/>
        <item t="default"/>
      </items>
    </pivotField>
    <pivotField showAll="0"/>
    <pivotField dataField="1" showAll="0"/>
    <pivotField showAll="0"/>
    <pivotField showAll="0"/>
    <pivotField showAll="0"/>
  </pivotFields>
  <rowFields count="1">
    <field x="4"/>
  </rowFields>
  <rowItems count="4">
    <i>
      <x/>
    </i>
    <i>
      <x v="1"/>
    </i>
    <i>
      <x v="2"/>
    </i>
    <i>
      <x v="3"/>
    </i>
  </rowItems>
  <colItems count="1">
    <i/>
  </colItems>
  <dataFields count="1">
    <dataField name="Cuenta de importe" fld="6" subtotal="count" baseField="0" baseItem="0"/>
  </dataFields>
  <formats count="7">
    <format dxfId="112">
      <pivotArea outline="0" collapsedLevelsAreSubtotals="1" fieldPosition="0"/>
    </format>
    <format dxfId="111">
      <pivotArea dataOnly="0" labelOnly="1" fieldPosition="0">
        <references count="1">
          <reference field="4" count="0"/>
        </references>
      </pivotArea>
    </format>
    <format dxfId="110">
      <pivotArea outline="0" collapsedLevelsAreSubtotals="1" fieldPosition="0"/>
    </format>
    <format dxfId="109">
      <pivotArea dataOnly="0" labelOnly="1" fieldPosition="0">
        <references count="1">
          <reference field="4" count="0"/>
        </references>
      </pivotArea>
    </format>
    <format dxfId="108">
      <pivotArea outline="0" collapsedLevelsAreSubtotals="1" fieldPosition="0"/>
    </format>
    <format dxfId="107">
      <pivotArea dataOnly="0" labelOnly="1" fieldPosition="0">
        <references count="1">
          <reference field="4" count="0"/>
        </references>
      </pivotArea>
    </format>
    <format dxfId="106">
      <pivotArea dataOnly="0" labelOnly="1" fieldPosition="0">
        <references count="1"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8" cacheId="8" applyNumberFormats="0" applyBorderFormats="0" applyFontFormats="0" applyPatternFormats="0" applyAlignmentFormats="0" applyWidthHeightFormats="1" dataCaption="Valores" updatedVersion="4" minRefreshableVersion="3" useAutoFormatting="1" rowGrandTotals="0" itemPrintTitles="1" createdVersion="4" indent="0" outline="1" outlineData="1" multipleFieldFilters="0">
  <location ref="E16:F22" firstHeaderRow="1" firstDataRow="1" firstDataCol="1"/>
  <pivotFields count="10">
    <pivotField showAll="0"/>
    <pivotField showAll="0"/>
    <pivotField showAll="0"/>
    <pivotField showAll="0"/>
    <pivotField showAll="0"/>
    <pivotField axis="axisRow" showAll="0" sortType="descending">
      <items count="9">
        <item h="1" x="1"/>
        <item x="0"/>
        <item x="4"/>
        <item x="2"/>
        <item x="3"/>
        <item h="1" x="7"/>
        <item x="5"/>
        <item x="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showAll="0"/>
    <pivotField showAll="0"/>
    <pivotField showAll="0"/>
  </pivotFields>
  <rowFields count="1">
    <field x="5"/>
  </rowFields>
  <rowItems count="6">
    <i>
      <x v="1"/>
    </i>
    <i>
      <x v="4"/>
    </i>
    <i>
      <x v="3"/>
    </i>
    <i>
      <x v="2"/>
    </i>
    <i>
      <x v="7"/>
    </i>
    <i>
      <x v="6"/>
    </i>
  </rowItems>
  <colItems count="1">
    <i/>
  </colItems>
  <dataFields count="1">
    <dataField name="Cuenta de importe" fld="6" subtotal="count" baseField="5" baseItem="1"/>
  </dataFields>
  <formats count="9">
    <format dxfId="121">
      <pivotArea collapsedLevelsAreSubtotals="1" fieldPosition="0">
        <references count="1">
          <reference field="5" count="0"/>
        </references>
      </pivotArea>
    </format>
    <format dxfId="120">
      <pivotArea outline="0" collapsedLevelsAreSubtotals="1" fieldPosition="0"/>
    </format>
    <format dxfId="119">
      <pivotArea dataOnly="0" labelOnly="1" fieldPosition="0">
        <references count="1">
          <reference field="5" count="0"/>
        </references>
      </pivotArea>
    </format>
    <format dxfId="118">
      <pivotArea dataOnly="0" labelOnly="1" grandRow="1" outline="0" fieldPosition="0"/>
    </format>
    <format dxfId="117">
      <pivotArea dataOnly="0" labelOnly="1" fieldPosition="0">
        <references count="1">
          <reference field="5" count="0"/>
        </references>
      </pivotArea>
    </format>
    <format dxfId="116">
      <pivotArea outline="0" collapsedLevelsAreSubtotals="1" fieldPosition="0"/>
    </format>
    <format dxfId="115">
      <pivotArea dataOnly="0" labelOnly="1" fieldPosition="0">
        <references count="1">
          <reference field="5" count="0"/>
        </references>
      </pivotArea>
    </format>
    <format dxfId="114">
      <pivotArea outline="0" collapsedLevelsAreSubtotals="1" fieldPosition="0"/>
    </format>
    <format dxfId="113">
      <pivotArea dataOnly="0" labelOnly="1" fieldPosition="0">
        <references count="1">
          <reference field="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6" cacheId="8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3">
  <location ref="B36:C51" firstHeaderRow="1" firstDataRow="1" firstDataCol="1"/>
  <pivotFields count="10">
    <pivotField showAll="0"/>
    <pivotField axis="axisRow" showAl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</pivotField>
    <pivotField showAll="0">
      <items count="5">
        <item h="1" x="0"/>
        <item x="1"/>
        <item h="1" m="1" x="3"/>
        <item h="1" x="2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1"/>
  </rowFields>
  <rowItems count="15"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 t="grand">
      <x/>
    </i>
  </rowItems>
  <colItems count="1">
    <i/>
  </colItems>
  <dataFields count="1">
    <dataField name="Suma de importe" fld="6" baseField="1" baseItem="0"/>
  </dataField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5" cacheId="8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2">
  <location ref="D9:F14" firstHeaderRow="0" firstDataRow="1" firstDataCol="1"/>
  <pivotFields count="10">
    <pivotField showAll="0"/>
    <pivotField showAll="0"/>
    <pivotField showAll="0">
      <items count="5">
        <item h="1" x="0"/>
        <item x="1"/>
        <item h="1" m="1" x="3"/>
        <item h="1" x="2"/>
        <item t="default"/>
      </items>
    </pivotField>
    <pivotField showAll="0"/>
    <pivotField axis="axisRow" showAll="0">
      <items count="7">
        <item x="1"/>
        <item x="0"/>
        <item x="3"/>
        <item x="2"/>
        <item h="1" x="4"/>
        <item h="1" m="1" x="5"/>
        <item t="default"/>
      </items>
    </pivotField>
    <pivotField showAll="0"/>
    <pivotField dataField="1" showAll="0"/>
    <pivotField showAll="0"/>
    <pivotField showAll="0"/>
    <pivotField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T.Ingresos" fld="6" baseField="4" baseItem="0" numFmtId="164"/>
    <dataField name="%Ingresos" fld="6" subtotal="count" showDataAs="percentOfTotal" baseField="4" baseItem="0" numFmtId="10"/>
  </dataFields>
  <formats count="18">
    <format dxfId="78">
      <pivotArea dataOnly="0" labelOnly="1" fieldPosition="0">
        <references count="1">
          <reference field="4" count="1">
            <x v="0"/>
          </reference>
        </references>
      </pivotArea>
    </format>
    <format dxfId="77">
      <pivotArea dataOnly="0" labelOnly="1" fieldPosition="0">
        <references count="1">
          <reference field="4" count="0"/>
        </references>
      </pivotArea>
    </format>
    <format dxfId="76">
      <pivotArea dataOnly="0" labelOnly="1" fieldPosition="0">
        <references count="1">
          <reference field="4" count="1">
            <x v="0"/>
          </reference>
        </references>
      </pivotArea>
    </format>
    <format dxfId="75">
      <pivotArea dataOnly="0" labelOnly="1" fieldPosition="0">
        <references count="1">
          <reference field="4" count="1">
            <x v="0"/>
          </reference>
        </references>
      </pivotArea>
    </format>
    <format dxfId="74">
      <pivotArea dataOnly="0" labelOnly="1" fieldPosition="0">
        <references count="1">
          <reference field="4" count="3">
            <x v="1"/>
            <x v="2"/>
            <x v="3"/>
          </reference>
        </references>
      </pivotArea>
    </format>
    <format dxfId="73">
      <pivotArea dataOnly="0" labelOnly="1" grandRow="1" outline="0" fieldPosition="0"/>
    </format>
    <format dxfId="72">
      <pivotArea dataOnly="0" labelOnly="1" grandRow="1" outline="0" fieldPosition="0"/>
    </format>
    <format dxfId="71">
      <pivotArea grandRow="1" outline="0" collapsedLevelsAreSubtotals="1" fieldPosition="0"/>
    </format>
    <format dxfId="70">
      <pivotArea dataOnly="0" labelOnly="1" grandRow="1" outline="0" fieldPosition="0"/>
    </format>
    <format dxfId="69">
      <pivotArea dataOnly="0" labelOnly="1" fieldPosition="0">
        <references count="1">
          <reference field="4" count="1">
            <x v="0"/>
          </reference>
        </references>
      </pivotArea>
    </format>
    <format dxfId="68">
      <pivotArea dataOnly="0" labelOnly="1" fieldPosition="0">
        <references count="1">
          <reference field="4" count="1">
            <x v="1"/>
          </reference>
        </references>
      </pivotArea>
    </format>
    <format dxfId="67">
      <pivotArea dataOnly="0" labelOnly="1" fieldPosition="0">
        <references count="1">
          <reference field="4" count="1">
            <x v="2"/>
          </reference>
        </references>
      </pivotArea>
    </format>
    <format dxfId="66">
      <pivotArea dataOnly="0" labelOnly="1" fieldPosition="0">
        <references count="1">
          <reference field="4" count="1">
            <x v="3"/>
          </reference>
        </references>
      </pivotArea>
    </format>
    <format dxfId="65">
      <pivotArea grandRow="1" outline="0" collapsedLevelsAreSubtotals="1" fieldPosition="0"/>
    </format>
    <format dxfId="64">
      <pivotArea dataOnly="0" labelOnly="1" grandRow="1" outline="0" fieldPosition="0"/>
    </format>
    <format dxfId="6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6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</formats>
  <conditionalFormats count="4">
    <conditionalFormat priority="2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4" count="4">
              <x v="0"/>
              <x v="1"/>
              <x v="2"/>
              <x v="3"/>
            </reference>
          </references>
        </pivotArea>
      </pivotAreas>
    </conditionalFormat>
    <conditionalFormat priority="4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4" count="4">
              <x v="0"/>
              <x v="1"/>
              <x v="2"/>
              <x v="3"/>
            </reference>
          </references>
        </pivotArea>
      </pivotAreas>
    </conditionalFormat>
    <conditionalFormat priority="5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4" count="4">
              <x v="0"/>
              <x v="1"/>
              <x v="2"/>
              <x v="3"/>
            </reference>
          </references>
        </pivotArea>
      </pivotAreas>
    </conditionalFormat>
    <conditionalFormat priority="13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4" count="4">
              <x v="0"/>
              <x v="1"/>
              <x v="2"/>
              <x v="3"/>
            </reference>
          </references>
        </pivotArea>
      </pivotAreas>
    </conditionalFormat>
  </conditional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 dinámica4" cacheId="8" applyNumberFormats="0" applyBorderFormats="0" applyFontFormats="0" applyPatternFormats="0" applyAlignmentFormats="0" applyWidthHeightFormats="1" dataCaption="Valores" updatedVersion="4" minRefreshableVersion="3" showDrill="0" useAutoFormatting="1" itemPrintTitles="1" createdVersion="4" indent="0" outline="1" outlineData="1" multipleFieldFilters="0" chartFormat="4">
  <location ref="B19:E32" firstHeaderRow="0" firstDataRow="1" firstDataCol="1"/>
  <pivotFields count="10">
    <pivotField showAll="0"/>
    <pivotField showAll="0"/>
    <pivotField showAll="0">
      <items count="5">
        <item h="1" x="0"/>
        <item x="1"/>
        <item h="1" m="1" x="3"/>
        <item h="1" x="2"/>
        <item t="default"/>
      </items>
    </pivotField>
    <pivotField axis="axisRow" showAll="0">
      <items count="6">
        <item x="0"/>
        <item x="1"/>
        <item x="2"/>
        <item x="3"/>
        <item h="1" x="4"/>
        <item t="default"/>
      </items>
    </pivotField>
    <pivotField showAll="0"/>
    <pivotField showAll="0"/>
    <pivotField dataField="1" showAll="0"/>
    <pivotField showAll="0"/>
    <pivotField showAll="0"/>
    <pivotField axis="axisRow" showAll="0">
      <items count="5">
        <item x="1"/>
        <item h="1" m="1" x="3"/>
        <item h="1" x="2"/>
        <item x="0"/>
        <item t="default"/>
      </items>
    </pivotField>
  </pivotFields>
  <rowFields count="2">
    <field x="3"/>
    <field x="9"/>
  </rowFields>
  <rowItems count="13">
    <i>
      <x/>
    </i>
    <i r="1">
      <x/>
    </i>
    <i r="1">
      <x v="3"/>
    </i>
    <i>
      <x v="1"/>
    </i>
    <i r="1">
      <x/>
    </i>
    <i r="1">
      <x v="3"/>
    </i>
    <i>
      <x v="2"/>
    </i>
    <i r="1">
      <x/>
    </i>
    <i r="1">
      <x v="3"/>
    </i>
    <i>
      <x v="3"/>
    </i>
    <i r="1">
      <x/>
    </i>
    <i r="1"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Numero Facturas" fld="6" subtotal="count" baseField="9" baseItem="0"/>
    <dataField name="T.Importe" fld="6" baseField="3" baseItem="0" numFmtId="164"/>
    <dataField name="%Ingresos" fld="6" baseField="9" baseItem="0" numFmtId="10">
      <extLst>
        <ext xmlns:x14="http://schemas.microsoft.com/office/spreadsheetml/2009/9/main" uri="{E15A36E0-9728-4e99-A89B-3F7291B0FE68}">
          <x14:dataField pivotShowAs="percentOfParentRow"/>
        </ext>
      </extLst>
    </dataField>
  </dataFields>
  <formats count="27">
    <format dxfId="105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0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03">
      <pivotArea collapsedLevelsAreSubtotals="1" fieldPosition="0">
        <references count="2">
          <reference field="4294967294" count="1" selected="0">
            <x v="2"/>
          </reference>
          <reference field="3" count="1">
            <x v="0"/>
          </reference>
        </references>
      </pivotArea>
    </format>
    <format dxfId="102">
      <pivotArea collapsedLevelsAreSubtotals="1" fieldPosition="0">
        <references count="2">
          <reference field="4294967294" count="1" selected="0">
            <x v="2"/>
          </reference>
          <reference field="3" count="1">
            <x v="1"/>
          </reference>
        </references>
      </pivotArea>
    </format>
    <format dxfId="101">
      <pivotArea collapsedLevelsAreSubtotals="1" fieldPosition="0">
        <references count="2">
          <reference field="4294967294" count="1" selected="0">
            <x v="2"/>
          </reference>
          <reference field="3" count="1">
            <x v="1"/>
          </reference>
        </references>
      </pivotArea>
    </format>
    <format dxfId="100">
      <pivotArea collapsedLevelsAreSubtotals="1" fieldPosition="0">
        <references count="2">
          <reference field="4294967294" count="1" selected="0">
            <x v="2"/>
          </reference>
          <reference field="3" count="1">
            <x v="2"/>
          </reference>
        </references>
      </pivotArea>
    </format>
    <format dxfId="99">
      <pivotArea collapsedLevelsAreSubtotals="1" fieldPosition="0">
        <references count="2">
          <reference field="4294967294" count="1" selected="0">
            <x v="2"/>
          </reference>
          <reference field="3" count="1">
            <x v="3"/>
          </reference>
        </references>
      </pivotArea>
    </format>
    <format dxfId="98">
      <pivotArea field="3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97">
      <pivotArea grandRow="1" outline="0" collapsedLevelsAreSubtotals="1" fieldPosition="0"/>
    </format>
    <format dxfId="96">
      <pivotArea dataOnly="0" labelOnly="1" grandRow="1" outline="0" fieldPosition="0"/>
    </format>
    <format dxfId="95">
      <pivotArea collapsedLevelsAreSubtotals="1" fieldPosition="0">
        <references count="2">
          <reference field="4294967294" count="1" selected="0">
            <x v="2"/>
          </reference>
          <reference field="3" count="1">
            <x v="1"/>
          </reference>
        </references>
      </pivotArea>
    </format>
    <format dxfId="94">
      <pivotArea collapsedLevelsAreSubtotals="1" fieldPosition="0">
        <references count="2">
          <reference field="4294967294" count="1" selected="0">
            <x v="0"/>
          </reference>
          <reference field="3" count="1">
            <x v="0"/>
          </reference>
        </references>
      </pivotArea>
    </format>
    <format dxfId="93">
      <pivotArea collapsedLevelsAreSubtotals="1" fieldPosition="0">
        <references count="3">
          <reference field="4294967294" count="1" selected="0">
            <x v="0"/>
          </reference>
          <reference field="3" count="1" selected="0">
            <x v="0"/>
          </reference>
          <reference field="9" count="0"/>
        </references>
      </pivotArea>
    </format>
    <format dxfId="92">
      <pivotArea collapsedLevelsAreSubtotals="1" fieldPosition="0">
        <references count="2">
          <reference field="4294967294" count="1" selected="0">
            <x v="0"/>
          </reference>
          <reference field="3" count="1">
            <x v="1"/>
          </reference>
        </references>
      </pivotArea>
    </format>
    <format dxfId="91">
      <pivotArea collapsedLevelsAreSubtotals="1" fieldPosition="0">
        <references count="3">
          <reference field="4294967294" count="1" selected="0">
            <x v="0"/>
          </reference>
          <reference field="3" count="1" selected="0">
            <x v="1"/>
          </reference>
          <reference field="9" count="0"/>
        </references>
      </pivotArea>
    </format>
    <format dxfId="90">
      <pivotArea collapsedLevelsAreSubtotals="1" fieldPosition="0">
        <references count="2">
          <reference field="4294967294" count="1" selected="0">
            <x v="0"/>
          </reference>
          <reference field="3" count="1">
            <x v="2"/>
          </reference>
        </references>
      </pivotArea>
    </format>
    <format dxfId="89">
      <pivotArea collapsedLevelsAreSubtotals="1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9" count="0"/>
        </references>
      </pivotArea>
    </format>
    <format dxfId="88">
      <pivotArea collapsedLevelsAreSubtotals="1" fieldPosition="0">
        <references count="2">
          <reference field="4294967294" count="1" selected="0">
            <x v="0"/>
          </reference>
          <reference field="3" count="1">
            <x v="3"/>
          </reference>
        </references>
      </pivotArea>
    </format>
    <format dxfId="87">
      <pivotArea collapsedLevelsAreSubtotals="1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9" count="0"/>
        </references>
      </pivotArea>
    </format>
    <format dxfId="86">
      <pivotArea collapsedLevelsAreSubtotals="1" fieldPosition="0">
        <references count="2">
          <reference field="4294967294" count="1" selected="0">
            <x v="1"/>
          </reference>
          <reference field="3" count="1">
            <x v="0"/>
          </reference>
        </references>
      </pivotArea>
    </format>
    <format dxfId="85">
      <pivotArea collapsedLevelsAreSubtotals="1" fieldPosition="0">
        <references count="3">
          <reference field="4294967294" count="1" selected="0">
            <x v="1"/>
          </reference>
          <reference field="3" count="1" selected="0">
            <x v="0"/>
          </reference>
          <reference field="9" count="0"/>
        </references>
      </pivotArea>
    </format>
    <format dxfId="84">
      <pivotArea collapsedLevelsAreSubtotals="1" fieldPosition="0">
        <references count="2">
          <reference field="4294967294" count="1" selected="0">
            <x v="1"/>
          </reference>
          <reference field="3" count="1">
            <x v="1"/>
          </reference>
        </references>
      </pivotArea>
    </format>
    <format dxfId="83">
      <pivotArea collapsedLevelsAreSubtotals="1" fieldPosition="0">
        <references count="3">
          <reference field="4294967294" count="1" selected="0">
            <x v="1"/>
          </reference>
          <reference field="3" count="1" selected="0">
            <x v="1"/>
          </reference>
          <reference field="9" count="0"/>
        </references>
      </pivotArea>
    </format>
    <format dxfId="82">
      <pivotArea collapsedLevelsAreSubtotals="1" fieldPosition="0">
        <references count="2">
          <reference field="4294967294" count="1" selected="0">
            <x v="1"/>
          </reference>
          <reference field="3" count="1">
            <x v="2"/>
          </reference>
        </references>
      </pivotArea>
    </format>
    <format dxfId="81">
      <pivotArea collapsedLevelsAreSubtotals="1" fieldPosition="0">
        <references count="3">
          <reference field="4294967294" count="1" selected="0">
            <x v="1"/>
          </reference>
          <reference field="3" count="1" selected="0">
            <x v="2"/>
          </reference>
          <reference field="9" count="0"/>
        </references>
      </pivotArea>
    </format>
    <format dxfId="80">
      <pivotArea collapsedLevelsAreSubtotals="1" fieldPosition="0">
        <references count="2">
          <reference field="4294967294" count="1" selected="0">
            <x v="1"/>
          </reference>
          <reference field="3" count="1">
            <x v="3"/>
          </reference>
        </references>
      </pivotArea>
    </format>
    <format dxfId="79">
      <pivotArea collapsedLevelsAreSubtotals="1" fieldPosition="0">
        <references count="3">
          <reference field="4294967294" count="1" selected="0">
            <x v="1"/>
          </reference>
          <reference field="3" count="1" selected="0">
            <x v="3"/>
          </reference>
          <reference field="9" count="0"/>
        </references>
      </pivotArea>
    </format>
  </formats>
  <conditionalFormats count="1">
    <conditionalFormat priority="1">
      <pivotAreas count="4">
        <pivotArea type="data" collapsedLevelsAreSubtotals="1" fieldPosition="0">
          <references count="2">
            <reference field="4294967294" count="1" selected="0">
              <x v="2"/>
            </reference>
            <reference field="3" count="1">
              <x v="0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3" count="1">
              <x v="1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3" count="1">
              <x v="2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3" count="1">
              <x v="3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>
        <x14:conditionalFormats count="4">
          <x14:conditionalFormat priority="6" id="{590FE24E-6125-4C82-BDDB-C0EFF8A354AC}">
            <x14:pivotAreas count="1"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3" count="1" selected="0">
                    <x v="3"/>
                  </reference>
                  <reference field="9" count="1">
                    <x v="0"/>
                  </reference>
                </references>
              </pivotArea>
            </x14:pivotAreas>
          </x14:conditionalFormat>
          <x14:conditionalFormat priority="7" id="{EFFEEBA0-06A6-40B3-9A96-138098CC86D0}">
            <x14:pivotAreas count="1"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3" count="1" selected="0">
                    <x v="2"/>
                  </reference>
                  <reference field="9" count="1">
                    <x v="0"/>
                  </reference>
                </references>
              </pivotArea>
            </x14:pivotAreas>
          </x14:conditionalFormat>
          <x14:conditionalFormat priority="8" id="{D1CF34EF-0B9F-44C1-A0AC-E8A574972964}">
            <x14:pivotAreas count="1"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3" count="1" selected="0">
                    <x v="1"/>
                  </reference>
                  <reference field="9" count="1">
                    <x v="0"/>
                  </reference>
                </references>
              </pivotArea>
            </x14:pivotAreas>
          </x14:conditionalFormat>
          <x14:conditionalFormat priority="11" id="{B1A7DB51-ADF8-4D54-9DF2-44E4881FD473}">
            <x14:pivotAreas count="1"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3" count="1" selected="0">
                    <x v="0"/>
                  </reference>
                  <reference field="9" count="1">
                    <x v="0"/>
                  </reference>
                </references>
              </pivotArea>
            </x14:pivotAreas>
          </x14:conditionalFormat>
        </x14:conditionalFormats>
      </x14:pivotTableDefinition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" sourceName="Mes">
  <pivotTables>
    <pivotTable tabId="7" name="Tabla dinámica5"/>
    <pivotTable tabId="7" name="Tabla dinámica4"/>
    <pivotTable tabId="7" name="Tabla dinámica6"/>
  </pivotTables>
  <data>
    <tabular pivotCacheId="1">
      <items count="4">
        <i x="0"/>
        <i x="1" s="1"/>
        <i x="3" nd="1"/>
        <i x="2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Mes" cache="SegmentaciónDeDatos_Mes" caption="Mes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5.xml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Relationship Id="rId6" Type="http://schemas.microsoft.com/office/2007/relationships/slicer" Target="../slicers/slicer1.x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2"/>
  <sheetViews>
    <sheetView tabSelected="1" zoomScaleNormal="100" workbookViewId="0">
      <selection activeCell="M10" sqref="M10"/>
    </sheetView>
  </sheetViews>
  <sheetFormatPr baseColWidth="10" defaultRowHeight="15" x14ac:dyDescent="0.25"/>
  <cols>
    <col min="1" max="1" width="3.7109375" customWidth="1"/>
    <col min="2" max="2" width="17.5703125" bestFit="1" customWidth="1"/>
    <col min="3" max="3" width="17.7109375" bestFit="1" customWidth="1"/>
    <col min="4" max="4" width="6.5703125" customWidth="1"/>
    <col min="5" max="5" width="17.5703125" customWidth="1"/>
    <col min="6" max="6" width="17.7109375" customWidth="1"/>
    <col min="7" max="7" width="10.28515625" bestFit="1" customWidth="1"/>
    <col min="8" max="8" width="13.28515625" bestFit="1" customWidth="1"/>
    <col min="9" max="9" width="8.85546875" customWidth="1"/>
    <col min="10" max="10" width="7.85546875" customWidth="1"/>
    <col min="11" max="11" width="6.5703125" bestFit="1" customWidth="1"/>
    <col min="12" max="12" width="6.5703125" customWidth="1"/>
    <col min="13" max="14" width="6.5703125" bestFit="1" customWidth="1"/>
  </cols>
  <sheetData>
    <row r="2" spans="2:15" ht="23.25" x14ac:dyDescent="0.35">
      <c r="B2" s="54" t="s">
        <v>65</v>
      </c>
      <c r="C2" s="73" t="s">
        <v>17</v>
      </c>
    </row>
    <row r="3" spans="2:15" s="9" customFormat="1" ht="6.75" customHeight="1" x14ac:dyDescent="0.25"/>
    <row r="4" spans="2:15" ht="15.75" thickBot="1" x14ac:dyDescent="0.3">
      <c r="F4" s="41"/>
      <c r="G4" s="41"/>
    </row>
    <row r="5" spans="2:15" ht="15.75" thickTop="1" x14ac:dyDescent="0.25">
      <c r="B5" s="43" t="s">
        <v>67</v>
      </c>
      <c r="C5" s="43">
        <f>COUNTIF(resumen.facturas_analytics!C:C,informe.global!C2)</f>
        <v>31</v>
      </c>
      <c r="E5" s="44" t="s">
        <v>61</v>
      </c>
      <c r="F5" s="44" t="s">
        <v>66</v>
      </c>
      <c r="G5" s="44" t="s">
        <v>62</v>
      </c>
      <c r="H5" s="47" t="s">
        <v>63</v>
      </c>
    </row>
    <row r="6" spans="2:15" x14ac:dyDescent="0.25">
      <c r="B6" s="62" t="s">
        <v>42</v>
      </c>
      <c r="C6" s="63">
        <f>SUMIF(datos.facturas!I:I,informe.global!$C$2,datos.facturas!D:D)</f>
        <v>4125</v>
      </c>
      <c r="E6" s="45" t="str">
        <f>B17</f>
        <v>direct</v>
      </c>
      <c r="F6" s="56">
        <f>SUMIFS(resumen.facturas_analytics!G:G,resumen.facturas_analytics!C:C,informe.global!$C$2,resumen.facturas_analytics!E:E,informe.global!E6,resumen.facturas_analytics!J:J,"si")</f>
        <v>550</v>
      </c>
      <c r="G6" s="57">
        <f>SUMIFS(resumen.facturas_analytics!G:G,resumen.facturas_analytics!C:C,informe.global!$C$2,resumen.facturas_analytics!E:E,informe.global!E6,resumen.facturas_analytics!J:J,"no")</f>
        <v>425</v>
      </c>
      <c r="H6" s="48">
        <f>SUM(F6:G6)</f>
        <v>975</v>
      </c>
      <c r="I6" s="81"/>
      <c r="J6" s="24"/>
      <c r="K6" s="24"/>
      <c r="L6" s="24"/>
      <c r="O6" s="58"/>
    </row>
    <row r="7" spans="2:15" x14ac:dyDescent="0.25">
      <c r="B7" s="50" t="s">
        <v>44</v>
      </c>
      <c r="C7" s="51">
        <f>SUMIFS(datos.facturas!G:G,datos.facturas!I:I,informe.global!$C$2,datos.facturas!E:E,"normal")</f>
        <v>603</v>
      </c>
      <c r="E7" s="45" t="str">
        <f t="shared" ref="E7:E9" si="0">B18</f>
        <v>organic</v>
      </c>
      <c r="F7" s="56">
        <f>SUMIFS(resumen.facturas_analytics!G:G,resumen.facturas_analytics!C:C,informe.global!$C$2,resumen.facturas_analytics!E:E,informe.global!E7,resumen.facturas_analytics!J:J,"si")</f>
        <v>1325</v>
      </c>
      <c r="G7" s="57">
        <f>SUMIFS(resumen.facturas_analytics!G:G,resumen.facturas_analytics!C:C,informe.global!$C$2,resumen.facturas_analytics!E:E,informe.global!E7,resumen.facturas_analytics!J:J,"no")</f>
        <v>200</v>
      </c>
      <c r="H7" s="78">
        <f t="shared" ref="H7:H9" si="1">SUM(F7:G7)</f>
        <v>1525</v>
      </c>
      <c r="I7" s="81"/>
      <c r="J7" s="24"/>
      <c r="K7" s="82"/>
      <c r="L7" s="82"/>
      <c r="M7" s="59"/>
      <c r="N7" s="59"/>
      <c r="O7" s="60"/>
    </row>
    <row r="8" spans="2:15" ht="15.75" thickBot="1" x14ac:dyDescent="0.3">
      <c r="B8" s="52" t="s">
        <v>45</v>
      </c>
      <c r="C8" s="53">
        <f>SUMIFS(datos.facturas!G:G,datos.facturas!I:I,informe.global!$C$2,datos.facturas!E:E,"reducido")</f>
        <v>62</v>
      </c>
      <c r="E8" s="45" t="str">
        <f t="shared" si="0"/>
        <v>other</v>
      </c>
      <c r="F8" s="56">
        <f>SUMIFS(resumen.facturas_analytics!G:G,resumen.facturas_analytics!C:C,informe.global!$C$2,resumen.facturas_analytics!E:E,informe.global!E8,resumen.facturas_analytics!J:J,"si")</f>
        <v>400</v>
      </c>
      <c r="G8" s="57">
        <f>SUMIFS(resumen.facturas_analytics!G:G,resumen.facturas_analytics!C:C,informe.global!$C$2,resumen.facturas_analytics!E:E,informe.global!E8,resumen.facturas_analytics!J:J,"no")</f>
        <v>700</v>
      </c>
      <c r="H8" s="78">
        <f t="shared" si="1"/>
        <v>1100</v>
      </c>
      <c r="I8" s="81"/>
      <c r="J8" s="24"/>
      <c r="K8" s="82"/>
      <c r="L8" s="82"/>
      <c r="M8" s="59"/>
      <c r="N8" s="59"/>
      <c r="O8" s="60"/>
    </row>
    <row r="9" spans="2:15" ht="15.75" thickBot="1" x14ac:dyDescent="0.3">
      <c r="B9" s="46" t="s">
        <v>43</v>
      </c>
      <c r="C9" s="55">
        <f>SUM(C6:C8)</f>
        <v>4790</v>
      </c>
      <c r="E9" s="45" t="str">
        <f t="shared" si="0"/>
        <v>referal</v>
      </c>
      <c r="F9" s="56">
        <f>SUMIFS(resumen.facturas_analytics!G:G,resumen.facturas_analytics!C:C,informe.global!$C$2,resumen.facturas_analytics!E:E,informe.global!E9,resumen.facturas_analytics!J:J,"si")</f>
        <v>525</v>
      </c>
      <c r="G9" s="57">
        <f>SUMIFS(resumen.facturas_analytics!G:G,resumen.facturas_analytics!C:C,informe.global!$C$2,resumen.facturas_analytics!E:E,informe.global!E9,resumen.facturas_analytics!J:J,"no")</f>
        <v>0</v>
      </c>
      <c r="H9" s="49">
        <f t="shared" si="1"/>
        <v>525</v>
      </c>
      <c r="I9" s="81"/>
      <c r="J9" s="24"/>
      <c r="K9" s="24"/>
      <c r="L9" s="24"/>
      <c r="O9" s="58"/>
    </row>
    <row r="10" spans="2:15" ht="16.5" thickTop="1" thickBot="1" x14ac:dyDescent="0.3">
      <c r="H10" s="42"/>
      <c r="I10" s="83"/>
      <c r="J10" s="83"/>
      <c r="K10" s="84"/>
      <c r="L10" s="84"/>
      <c r="M10" s="79"/>
      <c r="N10" s="79"/>
      <c r="O10" s="70"/>
    </row>
    <row r="11" spans="2:15" ht="16.5" thickTop="1" thickBot="1" x14ac:dyDescent="0.3">
      <c r="B11" s="69" t="s">
        <v>68</v>
      </c>
      <c r="C11" s="25"/>
      <c r="F11" s="61">
        <f>SUM(F6:F9)</f>
        <v>2800</v>
      </c>
      <c r="G11" s="76">
        <f>SUM(G6:G9)</f>
        <v>1325</v>
      </c>
      <c r="I11" s="70"/>
      <c r="J11" s="70"/>
      <c r="K11" s="80"/>
      <c r="L11" s="80"/>
      <c r="M11" s="80"/>
      <c r="N11" s="80"/>
      <c r="O11" s="70"/>
    </row>
    <row r="12" spans="2:15" ht="16.5" thickTop="1" thickBot="1" x14ac:dyDescent="0.3">
      <c r="B12" s="71" t="s">
        <v>69</v>
      </c>
      <c r="C12" s="72">
        <f>C6/C5</f>
        <v>133.06451612903226</v>
      </c>
      <c r="I12" s="70"/>
      <c r="J12" s="70"/>
      <c r="K12" s="70"/>
      <c r="L12" s="70"/>
      <c r="M12" s="70"/>
      <c r="N12" s="70"/>
      <c r="O12" s="70"/>
    </row>
    <row r="13" spans="2:15" x14ac:dyDescent="0.25">
      <c r="B13" s="70"/>
      <c r="C13" s="70"/>
      <c r="I13" s="70"/>
      <c r="J13" s="70"/>
      <c r="K13" s="70"/>
      <c r="L13" s="70"/>
      <c r="M13" s="70"/>
      <c r="N13" s="70"/>
      <c r="O13" s="70"/>
    </row>
    <row r="14" spans="2:15" x14ac:dyDescent="0.25">
      <c r="B14" s="65" t="s">
        <v>75</v>
      </c>
      <c r="C14" s="64"/>
      <c r="E14" s="65" t="s">
        <v>70</v>
      </c>
      <c r="F14" s="64"/>
    </row>
    <row r="15" spans="2:15" x14ac:dyDescent="0.25">
      <c r="B15" s="66" t="s">
        <v>76</v>
      </c>
      <c r="C15" s="66" t="s">
        <v>72</v>
      </c>
      <c r="E15" s="66" t="s">
        <v>71</v>
      </c>
      <c r="F15" s="66" t="s">
        <v>72</v>
      </c>
    </row>
    <row r="16" spans="2:15" ht="14.25" hidden="1" customHeight="1" x14ac:dyDescent="0.25">
      <c r="B16" s="10" t="s">
        <v>46</v>
      </c>
      <c r="C16" t="s">
        <v>56</v>
      </c>
      <c r="E16" s="10" t="s">
        <v>46</v>
      </c>
      <c r="F16" t="s">
        <v>56</v>
      </c>
    </row>
    <row r="17" spans="2:6" x14ac:dyDescent="0.25">
      <c r="B17" s="75" t="s">
        <v>35</v>
      </c>
      <c r="C17" s="74">
        <v>11</v>
      </c>
      <c r="E17" s="67" t="s">
        <v>37</v>
      </c>
      <c r="F17" s="68">
        <v>7</v>
      </c>
    </row>
    <row r="18" spans="2:6" x14ac:dyDescent="0.25">
      <c r="B18" s="75" t="s">
        <v>33</v>
      </c>
      <c r="C18" s="74">
        <v>15</v>
      </c>
      <c r="E18" s="67" t="s">
        <v>38</v>
      </c>
      <c r="F18" s="68">
        <v>7</v>
      </c>
    </row>
    <row r="19" spans="2:6" x14ac:dyDescent="0.25">
      <c r="B19" s="75" t="s">
        <v>36</v>
      </c>
      <c r="C19" s="74">
        <v>12</v>
      </c>
      <c r="E19" s="67" t="s">
        <v>40</v>
      </c>
      <c r="F19" s="68">
        <v>5</v>
      </c>
    </row>
    <row r="20" spans="2:6" x14ac:dyDescent="0.25">
      <c r="B20" s="75" t="s">
        <v>34</v>
      </c>
      <c r="C20" s="74">
        <v>7</v>
      </c>
      <c r="E20" s="67" t="s">
        <v>39</v>
      </c>
      <c r="F20" s="68">
        <v>4</v>
      </c>
    </row>
    <row r="21" spans="2:6" x14ac:dyDescent="0.25">
      <c r="E21" s="67" t="s">
        <v>74</v>
      </c>
      <c r="F21" s="68">
        <v>1</v>
      </c>
    </row>
    <row r="22" spans="2:6" x14ac:dyDescent="0.25">
      <c r="E22" s="67" t="s">
        <v>73</v>
      </c>
      <c r="F22" s="68">
        <v>1</v>
      </c>
    </row>
  </sheetData>
  <conditionalFormatting sqref="F6:F9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{2974E9EA-526D-4056-A1BA-85C0B1560452}</x14:id>
        </ext>
      </extLst>
    </cfRule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{0E1BDF61-7241-4512-A88E-344FF5F5CCDD}</x14:id>
        </ext>
      </extLst>
    </cfRule>
  </conditionalFormatting>
  <conditionalFormatting sqref="G6:G9">
    <cfRule type="dataBar" priority="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{82EFE812-2566-4291-9E51-BCA62083B5E6}</x14:id>
        </ext>
      </extLst>
    </cfRule>
    <cfRule type="dataBar" priority="1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{4C6F6BB6-E765-4A20-9DFA-91DE98DD2CF7}</x14:id>
        </ext>
      </extLst>
    </cfRule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{4DC8C2EB-E230-4544-AE6F-9237BF78CCDD}</x14:id>
        </ext>
      </extLst>
    </cfRule>
    <cfRule type="dataBar" priority="1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{98CDCC0E-7F71-42E8-9692-32185EC158AA}</x14:id>
        </ext>
      </extLst>
    </cfRule>
  </conditionalFormatting>
  <conditionalFormatting sqref="K10:N10">
    <cfRule type="iconSet" priority="3">
      <iconSet iconSet="3Flags">
        <cfvo type="percent" val="0"/>
        <cfvo type="percent" val="33"/>
        <cfvo type="percent" val="67"/>
      </iconSet>
    </cfRule>
  </conditionalFormatting>
  <conditionalFormatting sqref="K7:N8">
    <cfRule type="colorScale" priority="1">
      <colorScale>
        <cfvo type="min"/>
        <cfvo type="max"/>
        <color theme="4" tint="0.79998168889431442"/>
        <color theme="4" tint="-0.499984740745262"/>
      </colorScale>
    </cfRule>
    <cfRule type="colorScale" priority="2">
      <colorScale>
        <cfvo type="min"/>
        <cfvo type="max"/>
        <color theme="4"/>
        <color theme="4" tint="0.79998168889431442"/>
      </colorScale>
    </cfRule>
    <cfRule type="colorScale" priority="4">
      <colorScale>
        <cfvo type="min"/>
        <cfvo type="max"/>
        <color rgb="FFFCFCFF"/>
        <color rgb="FF63BE7B"/>
      </colorScale>
    </cfRule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300" verticalDpi="300" r:id="rId3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974E9EA-526D-4056-A1BA-85C0B1560452}">
            <x14:dataBar minLength="0" maxLength="100" border="1" direction="rightToLeft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0E1BDF61-7241-4512-A88E-344FF5F5CCD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F6:F9</xm:sqref>
        </x14:conditionalFormatting>
        <x14:conditionalFormatting xmlns:xm="http://schemas.microsoft.com/office/excel/2006/main">
          <x14:cfRule type="dataBar" id="{82EFE812-2566-4291-9E51-BCA62083B5E6}">
            <x14:dataBar minLength="0" maxLength="100" border="1" direction="leftToRight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14:cfRule type="dataBar" id="{4C6F6BB6-E765-4A20-9DFA-91DE98DD2CF7}">
            <x14:dataBar minLength="0" maxLength="100" border="1" direction="rightToLeft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14:cfRule type="dataBar" id="{4DC8C2EB-E230-4544-AE6F-9237BF78CCDD}">
            <x14:dataBar minLength="0" maxLength="100" gradient="0" direction="leftToRight">
              <x14:cfvo type="autoMin"/>
              <x14:cfvo type="autoMax"/>
              <x14:negativeFillColor rgb="FFFF0000"/>
              <x14:axisColor rgb="FF000000"/>
            </x14:dataBar>
          </x14:cfRule>
          <x14:cfRule type="dataBar" id="{98CDCC0E-7F71-42E8-9692-32185EC158A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G6:G9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bbdd.facturas!$E$2:$E$13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83"/>
  <sheetViews>
    <sheetView workbookViewId="0">
      <selection activeCell="B84" sqref="B84"/>
    </sheetView>
  </sheetViews>
  <sheetFormatPr baseColWidth="10" defaultRowHeight="15" x14ac:dyDescent="0.25"/>
  <cols>
    <col min="1" max="1" width="9.140625" customWidth="1"/>
    <col min="2" max="2" width="17.5703125" customWidth="1"/>
    <col min="3" max="3" width="16.140625" customWidth="1"/>
    <col min="4" max="4" width="9.7109375" customWidth="1"/>
    <col min="5" max="6" width="10" customWidth="1"/>
    <col min="7" max="11" width="10.7109375" customWidth="1"/>
    <col min="12" max="12" width="17.5703125" customWidth="1"/>
    <col min="13" max="13" width="17.7109375" customWidth="1"/>
    <col min="14" max="15" width="18.7109375" customWidth="1"/>
    <col min="16" max="47" width="10.7109375" customWidth="1"/>
    <col min="48" max="48" width="11" customWidth="1"/>
    <col min="49" max="49" width="12.5703125" bestFit="1" customWidth="1"/>
  </cols>
  <sheetData>
    <row r="7" spans="1:14" ht="21" x14ac:dyDescent="0.25">
      <c r="B7" s="77" t="s">
        <v>52</v>
      </c>
      <c r="C7" s="77"/>
      <c r="D7" s="77"/>
      <c r="E7" s="77"/>
      <c r="F7" s="77"/>
      <c r="G7" s="77"/>
      <c r="H7" s="77" t="s">
        <v>60</v>
      </c>
      <c r="I7" s="77"/>
      <c r="J7" s="77"/>
      <c r="K7" s="77"/>
      <c r="L7" s="77"/>
      <c r="M7" s="77"/>
      <c r="N7" s="77"/>
    </row>
    <row r="8" spans="1:14" s="19" customFormat="1" x14ac:dyDescent="0.25">
      <c r="E8" s="31" t="s">
        <v>53</v>
      </c>
      <c r="F8" s="30" t="s">
        <v>54</v>
      </c>
      <c r="H8" s="19" t="s">
        <v>58</v>
      </c>
    </row>
    <row r="9" spans="1:14" hidden="1" x14ac:dyDescent="0.25">
      <c r="D9" s="10" t="s">
        <v>46</v>
      </c>
      <c r="E9" t="s">
        <v>51</v>
      </c>
      <c r="F9" s="25" t="s">
        <v>50</v>
      </c>
    </row>
    <row r="10" spans="1:14" x14ac:dyDescent="0.25">
      <c r="A10" s="32"/>
      <c r="B10" s="32"/>
      <c r="C10" s="32"/>
      <c r="D10" s="22" t="s">
        <v>35</v>
      </c>
      <c r="E10" s="28">
        <v>500</v>
      </c>
      <c r="F10" s="26">
        <v>0.21428571428571427</v>
      </c>
    </row>
    <row r="11" spans="1:14" x14ac:dyDescent="0.25">
      <c r="A11" s="32"/>
      <c r="B11" s="32"/>
      <c r="C11" s="32"/>
      <c r="D11" s="23" t="s">
        <v>33</v>
      </c>
      <c r="E11" s="28">
        <v>375</v>
      </c>
      <c r="F11" s="26">
        <v>0.2857142857142857</v>
      </c>
    </row>
    <row r="12" spans="1:14" x14ac:dyDescent="0.25">
      <c r="A12" s="32"/>
      <c r="B12" s="32"/>
      <c r="C12" s="32"/>
      <c r="D12" s="16" t="s">
        <v>36</v>
      </c>
      <c r="E12" s="28">
        <v>475</v>
      </c>
      <c r="F12" s="26">
        <v>0.2857142857142857</v>
      </c>
    </row>
    <row r="13" spans="1:14" x14ac:dyDescent="0.25">
      <c r="A13" s="32"/>
      <c r="B13" s="32"/>
      <c r="C13" s="32"/>
      <c r="D13" s="17" t="s">
        <v>34</v>
      </c>
      <c r="E13" s="28">
        <v>230</v>
      </c>
      <c r="F13" s="26">
        <v>0.21428571428571427</v>
      </c>
    </row>
    <row r="14" spans="1:14" s="19" customFormat="1" x14ac:dyDescent="0.25">
      <c r="D14" s="20" t="s">
        <v>47</v>
      </c>
      <c r="E14" s="29">
        <v>1580</v>
      </c>
      <c r="F14" s="27">
        <v>1</v>
      </c>
    </row>
    <row r="15" spans="1:14" s="24" customFormat="1" x14ac:dyDescent="0.25">
      <c r="D15" s="18"/>
      <c r="E15" s="14"/>
      <c r="F15" s="15"/>
    </row>
    <row r="16" spans="1:14" s="24" customFormat="1" x14ac:dyDescent="0.25">
      <c r="D16" s="18"/>
      <c r="E16" s="14"/>
      <c r="F16" s="15"/>
    </row>
    <row r="17" spans="2:15" ht="21" x14ac:dyDescent="0.25">
      <c r="B17" s="77" t="s">
        <v>59</v>
      </c>
      <c r="C17" s="77"/>
      <c r="D17" s="77"/>
      <c r="E17" s="77"/>
      <c r="F17" s="77"/>
      <c r="G17" s="77"/>
      <c r="H17" s="77"/>
      <c r="I17" s="77"/>
      <c r="J17" s="77"/>
    </row>
    <row r="18" spans="2:15" s="19" customFormat="1" x14ac:dyDescent="0.25">
      <c r="C18" s="31" t="s">
        <v>55</v>
      </c>
      <c r="D18" s="31" t="s">
        <v>53</v>
      </c>
      <c r="E18" s="30" t="s">
        <v>54</v>
      </c>
    </row>
    <row r="19" spans="2:15" hidden="1" x14ac:dyDescent="0.25">
      <c r="B19" s="10" t="s">
        <v>46</v>
      </c>
      <c r="C19" t="s">
        <v>48</v>
      </c>
      <c r="D19" t="s">
        <v>49</v>
      </c>
      <c r="E19" s="25" t="s">
        <v>50</v>
      </c>
    </row>
    <row r="20" spans="2:15" x14ac:dyDescent="0.25">
      <c r="B20" s="11" t="s">
        <v>11</v>
      </c>
      <c r="C20" s="37">
        <v>4</v>
      </c>
      <c r="D20" s="38">
        <v>575</v>
      </c>
      <c r="E20" s="33">
        <v>0.36392405063291139</v>
      </c>
    </row>
    <row r="21" spans="2:15" x14ac:dyDescent="0.25">
      <c r="B21" s="12" t="s">
        <v>4</v>
      </c>
      <c r="C21" s="37">
        <v>1</v>
      </c>
      <c r="D21" s="38">
        <v>125</v>
      </c>
      <c r="E21" s="26">
        <v>0.21739130434782608</v>
      </c>
    </row>
    <row r="22" spans="2:15" x14ac:dyDescent="0.25">
      <c r="B22" s="12" t="s">
        <v>64</v>
      </c>
      <c r="C22" s="37">
        <v>3</v>
      </c>
      <c r="D22" s="38">
        <v>450</v>
      </c>
      <c r="E22" s="26">
        <v>0.78260869565217395</v>
      </c>
      <c r="L22" s="11"/>
      <c r="M22" s="39"/>
      <c r="N22" s="39"/>
      <c r="O22" s="39"/>
    </row>
    <row r="23" spans="2:15" x14ac:dyDescent="0.25">
      <c r="B23" s="11" t="s">
        <v>12</v>
      </c>
      <c r="C23" s="37">
        <v>3</v>
      </c>
      <c r="D23" s="38">
        <v>250</v>
      </c>
      <c r="E23" s="36">
        <v>0.15822784810126583</v>
      </c>
      <c r="L23" s="12"/>
      <c r="M23" s="39"/>
      <c r="N23" s="39"/>
      <c r="O23" s="39"/>
    </row>
    <row r="24" spans="2:15" x14ac:dyDescent="0.25">
      <c r="B24" s="12" t="s">
        <v>4</v>
      </c>
      <c r="C24" s="37">
        <v>1</v>
      </c>
      <c r="D24" s="38">
        <v>50</v>
      </c>
      <c r="E24" s="26">
        <v>0.2</v>
      </c>
      <c r="L24" s="12"/>
      <c r="M24" s="39"/>
      <c r="N24" s="39"/>
      <c r="O24" s="39"/>
    </row>
    <row r="25" spans="2:15" x14ac:dyDescent="0.25">
      <c r="B25" s="12" t="s">
        <v>64</v>
      </c>
      <c r="C25" s="37">
        <v>2</v>
      </c>
      <c r="D25" s="38">
        <v>200</v>
      </c>
      <c r="E25" s="26">
        <v>0.8</v>
      </c>
      <c r="L25" s="11"/>
      <c r="M25" s="39"/>
      <c r="N25" s="39"/>
      <c r="O25" s="39"/>
    </row>
    <row r="26" spans="2:15" x14ac:dyDescent="0.25">
      <c r="B26" s="11" t="s">
        <v>13</v>
      </c>
      <c r="C26" s="37">
        <v>3</v>
      </c>
      <c r="D26" s="38">
        <v>275</v>
      </c>
      <c r="E26" s="33">
        <v>0.17405063291139242</v>
      </c>
      <c r="L26" s="12"/>
      <c r="M26" s="39"/>
      <c r="N26" s="39"/>
      <c r="O26" s="39"/>
    </row>
    <row r="27" spans="2:15" x14ac:dyDescent="0.25">
      <c r="B27" s="12" t="s">
        <v>4</v>
      </c>
      <c r="C27" s="37">
        <v>2</v>
      </c>
      <c r="D27" s="38">
        <v>250</v>
      </c>
      <c r="E27" s="26">
        <v>0.90909090909090906</v>
      </c>
      <c r="L27" s="12"/>
      <c r="M27" s="39"/>
      <c r="N27" s="39"/>
      <c r="O27" s="39"/>
    </row>
    <row r="28" spans="2:15" x14ac:dyDescent="0.25">
      <c r="B28" s="12" t="s">
        <v>64</v>
      </c>
      <c r="C28" s="37">
        <v>1</v>
      </c>
      <c r="D28" s="38">
        <v>25</v>
      </c>
      <c r="E28" s="26">
        <v>9.0909090909090912E-2</v>
      </c>
      <c r="L28" s="11"/>
      <c r="M28" s="39"/>
      <c r="N28" s="39"/>
      <c r="O28" s="39"/>
    </row>
    <row r="29" spans="2:15" x14ac:dyDescent="0.25">
      <c r="B29" s="11" t="s">
        <v>14</v>
      </c>
      <c r="C29" s="37">
        <v>4</v>
      </c>
      <c r="D29" s="38">
        <v>480</v>
      </c>
      <c r="E29" s="33">
        <v>0.30379746835443039</v>
      </c>
      <c r="L29" s="12"/>
      <c r="M29" s="39"/>
      <c r="N29" s="39"/>
      <c r="O29" s="39"/>
    </row>
    <row r="30" spans="2:15" x14ac:dyDescent="0.25">
      <c r="B30" s="12" t="s">
        <v>4</v>
      </c>
      <c r="C30" s="37">
        <v>1</v>
      </c>
      <c r="D30" s="38">
        <v>30</v>
      </c>
      <c r="E30" s="26">
        <v>6.25E-2</v>
      </c>
      <c r="L30" s="12"/>
      <c r="M30" s="39"/>
      <c r="N30" s="39"/>
      <c r="O30" s="39"/>
    </row>
    <row r="31" spans="2:15" x14ac:dyDescent="0.25">
      <c r="B31" s="12" t="s">
        <v>64</v>
      </c>
      <c r="C31" s="37">
        <v>3</v>
      </c>
      <c r="D31" s="38">
        <v>450</v>
      </c>
      <c r="E31" s="26">
        <v>0.9375</v>
      </c>
      <c r="L31" s="11"/>
      <c r="M31" s="39"/>
      <c r="N31" s="39"/>
      <c r="O31" s="39"/>
    </row>
    <row r="32" spans="2:15" s="19" customFormat="1" x14ac:dyDescent="0.25">
      <c r="B32" s="13" t="s">
        <v>47</v>
      </c>
      <c r="C32" s="34">
        <v>14</v>
      </c>
      <c r="D32" s="21">
        <v>1580</v>
      </c>
      <c r="E32" s="35">
        <v>1</v>
      </c>
      <c r="L32" s="12"/>
      <c r="M32" s="39"/>
      <c r="N32" s="39"/>
      <c r="O32" s="39"/>
    </row>
    <row r="33" spans="2:15" x14ac:dyDescent="0.25">
      <c r="L33" s="12"/>
      <c r="M33" s="39"/>
      <c r="N33" s="39"/>
      <c r="O33" s="39"/>
    </row>
    <row r="34" spans="2:15" x14ac:dyDescent="0.25">
      <c r="L34" s="11"/>
      <c r="M34" s="39"/>
      <c r="N34" s="39"/>
      <c r="O34" s="39"/>
    </row>
    <row r="35" spans="2:15" x14ac:dyDescent="0.25">
      <c r="L35" s="12"/>
      <c r="M35" s="39"/>
      <c r="N35" s="39"/>
      <c r="O35" s="39"/>
    </row>
    <row r="36" spans="2:15" hidden="1" x14ac:dyDescent="0.25">
      <c r="B36" s="10" t="s">
        <v>46</v>
      </c>
      <c r="C36" t="s">
        <v>57</v>
      </c>
      <c r="L36" s="11"/>
      <c r="M36" s="39"/>
      <c r="N36" s="39"/>
      <c r="O36" s="39"/>
    </row>
    <row r="37" spans="2:15" hidden="1" x14ac:dyDescent="0.25">
      <c r="B37" s="40">
        <v>40210</v>
      </c>
      <c r="C37" s="39">
        <v>150</v>
      </c>
    </row>
    <row r="38" spans="2:15" hidden="1" x14ac:dyDescent="0.25">
      <c r="B38" s="40">
        <v>40211</v>
      </c>
      <c r="C38" s="39">
        <v>75</v>
      </c>
    </row>
    <row r="39" spans="2:15" hidden="1" x14ac:dyDescent="0.25">
      <c r="B39" s="40">
        <v>40212</v>
      </c>
      <c r="C39" s="39">
        <v>200</v>
      </c>
    </row>
    <row r="40" spans="2:15" hidden="1" x14ac:dyDescent="0.25">
      <c r="B40" s="40">
        <v>40213</v>
      </c>
      <c r="C40" s="39">
        <v>125</v>
      </c>
    </row>
    <row r="41" spans="2:15" hidden="1" x14ac:dyDescent="0.25">
      <c r="B41" s="40">
        <v>40214</v>
      </c>
      <c r="C41" s="39">
        <v>100</v>
      </c>
    </row>
    <row r="42" spans="2:15" hidden="1" x14ac:dyDescent="0.25">
      <c r="B42" s="40">
        <v>40215</v>
      </c>
      <c r="C42" s="39">
        <v>175</v>
      </c>
    </row>
    <row r="43" spans="2:15" hidden="1" x14ac:dyDescent="0.25">
      <c r="B43" s="40">
        <v>40216</v>
      </c>
      <c r="C43" s="39">
        <v>100</v>
      </c>
    </row>
    <row r="44" spans="2:15" hidden="1" x14ac:dyDescent="0.25">
      <c r="B44" s="40">
        <v>40217</v>
      </c>
      <c r="C44" s="39">
        <v>150</v>
      </c>
    </row>
    <row r="45" spans="2:15" hidden="1" x14ac:dyDescent="0.25">
      <c r="B45" s="40">
        <v>40218</v>
      </c>
      <c r="C45" s="39">
        <v>75</v>
      </c>
    </row>
    <row r="46" spans="2:15" hidden="1" x14ac:dyDescent="0.25">
      <c r="B46" s="40">
        <v>40219</v>
      </c>
      <c r="C46" s="39">
        <v>200</v>
      </c>
    </row>
    <row r="47" spans="2:15" hidden="1" x14ac:dyDescent="0.25">
      <c r="B47" s="40">
        <v>40220</v>
      </c>
      <c r="C47" s="39">
        <v>125</v>
      </c>
    </row>
    <row r="48" spans="2:15" hidden="1" x14ac:dyDescent="0.25">
      <c r="B48" s="40">
        <v>40221</v>
      </c>
      <c r="C48" s="39">
        <v>50</v>
      </c>
    </row>
    <row r="49" spans="2:3" hidden="1" x14ac:dyDescent="0.25">
      <c r="B49" s="40">
        <v>40222</v>
      </c>
      <c r="C49" s="39">
        <v>25</v>
      </c>
    </row>
    <row r="50" spans="2:3" hidden="1" x14ac:dyDescent="0.25">
      <c r="B50" s="40">
        <v>40223</v>
      </c>
      <c r="C50" s="39">
        <v>30</v>
      </c>
    </row>
    <row r="51" spans="2:3" hidden="1" x14ac:dyDescent="0.25">
      <c r="B51" s="11" t="s">
        <v>47</v>
      </c>
      <c r="C51" s="39">
        <v>1580</v>
      </c>
    </row>
    <row r="52" spans="2:3" hidden="1" x14ac:dyDescent="0.25"/>
    <row r="53" spans="2:3" hidden="1" x14ac:dyDescent="0.25"/>
    <row r="54" spans="2:3" hidden="1" x14ac:dyDescent="0.25"/>
    <row r="55" spans="2:3" hidden="1" x14ac:dyDescent="0.25"/>
    <row r="56" spans="2:3" hidden="1" x14ac:dyDescent="0.25"/>
    <row r="57" spans="2:3" hidden="1" x14ac:dyDescent="0.25"/>
    <row r="58" spans="2:3" hidden="1" x14ac:dyDescent="0.25"/>
    <row r="59" spans="2:3" hidden="1" x14ac:dyDescent="0.25"/>
    <row r="60" spans="2:3" hidden="1" x14ac:dyDescent="0.25"/>
    <row r="61" spans="2:3" hidden="1" x14ac:dyDescent="0.25"/>
    <row r="62" spans="2:3" hidden="1" x14ac:dyDescent="0.25"/>
    <row r="63" spans="2:3" hidden="1" x14ac:dyDescent="0.25"/>
    <row r="64" spans="2:3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</sheetData>
  <mergeCells count="3">
    <mergeCell ref="B17:J17"/>
    <mergeCell ref="B7:G7"/>
    <mergeCell ref="H7:N7"/>
  </mergeCells>
  <conditionalFormatting pivot="1" sqref="E10:E13">
    <cfRule type="dataBar" priority="1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{CC87AEBC-BE04-426C-9E3E-9E91CF65A0EE}</x14:id>
        </ext>
      </extLst>
    </cfRule>
  </conditionalFormatting>
  <conditionalFormatting pivot="1" sqref="E10:E13">
    <cfRule type="dataBar" priority="5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{4E53EDB1-6FCB-482B-A164-77BDA55A95B2}</x14:id>
        </ext>
      </extLst>
    </cfRule>
  </conditionalFormatting>
  <conditionalFormatting pivot="1" sqref="E10:E13">
    <cfRule type="dataBar" priority="4">
      <dataBar>
        <cfvo type="min"/>
        <cfvo type="max"/>
        <color theme="3" tint="0.59999389629810485"/>
      </dataBar>
      <extLst>
        <ext xmlns:x14="http://schemas.microsoft.com/office/spreadsheetml/2009/9/main" uri="{B025F937-C7B1-47D3-B67F-A62EFF666E3E}">
          <x14:id>{E341B2FB-8300-4CCB-B0AC-E553F8A8B2A6}</x14:id>
        </ext>
      </extLst>
    </cfRule>
  </conditionalFormatting>
  <conditionalFormatting pivot="1" sqref="E10:E13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{38416845-EFB0-4C88-8754-A7409867F82B}</x14:id>
        </ext>
      </extLst>
    </cfRule>
  </conditionalFormatting>
  <conditionalFormatting pivot="1" sqref="E23 E20 E26 E2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{943E944C-3F3E-42DD-8DF7-DF6D1F3C00EE}</x14:id>
        </ext>
      </extLst>
    </cfRule>
  </conditionalFormatting>
  <pageMargins left="0.7" right="0.7" top="0.75" bottom="0.75" header="0.3" footer="0.3"/>
  <pageSetup paperSize="9" orientation="portrait" horizontalDpi="300" verticalDpi="300" r:id="rId4"/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CC87AEBC-BE04-426C-9E3E-9E91CF65A0E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E10:E13</xm:sqref>
        </x14:conditionalFormatting>
        <x14:conditionalFormatting xmlns:xm="http://schemas.microsoft.com/office/excel/2006/main" pivot="1">
          <x14:cfRule type="dataBar" id="{4E53EDB1-6FCB-482B-A164-77BDA55A95B2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E10:E13</xm:sqref>
        </x14:conditionalFormatting>
        <x14:conditionalFormatting xmlns:xm="http://schemas.microsoft.com/office/excel/2006/main" pivot="1">
          <x14:cfRule type="dataBar" id="{E341B2FB-8300-4CCB-B0AC-E553F8A8B2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E10:E13</xm:sqref>
        </x14:conditionalFormatting>
        <x14:conditionalFormatting xmlns:xm="http://schemas.microsoft.com/office/excel/2006/main" pivot="1">
          <x14:cfRule type="dataBar" id="{38416845-EFB0-4C88-8754-A7409867F82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E10:E13</xm:sqref>
        </x14:conditionalFormatting>
        <x14:conditionalFormatting xmlns:xm="http://schemas.microsoft.com/office/excel/2006/main" pivot="1">
          <x14:cfRule type="dataBar" id="{943E944C-3F3E-42DD-8DF7-DF6D1F3C00E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E23 E20 E26 E29</xm:sqref>
        </x14:conditionalFormatting>
        <x14:conditionalFormatting xmlns:xm="http://schemas.microsoft.com/office/excel/2006/main" pivot="1">
          <x14:cfRule type="iconSet" priority="11" id="{B1A7DB51-ADF8-4D54-9DF2-44E4881FD47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0.4</xm:f>
              </x14:cfvo>
              <x14:cfIcon iconSet="NoIcons" iconId="0"/>
              <x14:cfIcon iconSet="NoIcons" iconId="0"/>
              <x14:cfIcon iconSet="3Flags" iconId="0"/>
            </x14:iconSet>
          </x14:cfRule>
          <xm:sqref>E21</xm:sqref>
        </x14:conditionalFormatting>
        <x14:conditionalFormatting xmlns:xm="http://schemas.microsoft.com/office/excel/2006/main" pivot="1">
          <x14:cfRule type="iconSet" priority="8" id="{D1CF34EF-0B9F-44C1-A0AC-E8A574972964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0.4</xm:f>
              </x14:cfvo>
              <x14:cfIcon iconSet="NoIcons" iconId="0"/>
              <x14:cfIcon iconSet="NoIcons" iconId="0"/>
              <x14:cfIcon iconSet="3Flags" iconId="0"/>
            </x14:iconSet>
          </x14:cfRule>
          <xm:sqref>E24</xm:sqref>
        </x14:conditionalFormatting>
        <x14:conditionalFormatting xmlns:xm="http://schemas.microsoft.com/office/excel/2006/main" pivot="1">
          <x14:cfRule type="iconSet" priority="7" id="{EFFEEBA0-06A6-40B3-9A96-138098CC86D0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0.4</xm:f>
              </x14:cfvo>
              <x14:cfIcon iconSet="NoIcons" iconId="0"/>
              <x14:cfIcon iconSet="NoIcons" iconId="0"/>
              <x14:cfIcon iconSet="3Flags" iconId="0"/>
            </x14:iconSet>
          </x14:cfRule>
          <xm:sqref>E27</xm:sqref>
        </x14:conditionalFormatting>
        <x14:conditionalFormatting xmlns:xm="http://schemas.microsoft.com/office/excel/2006/main" pivot="1">
          <x14:cfRule type="iconSet" priority="6" id="{590FE24E-6125-4C82-BDDB-C0EFF8A354AC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0.4</xm:f>
              </x14:cfvo>
              <x14:cfIcon iconSet="NoIcons" iconId="0"/>
              <x14:cfIcon iconSet="NoIcons" iconId="0"/>
              <x14:cfIcon iconSet="3Flags" iconId="0"/>
            </x14:iconSet>
          </x14:cfRule>
          <xm:sqref>E30</xm:sqref>
        </x14:conditionalFormatting>
      </x14:conditionalFormattings>
    </ext>
    <ext xmlns:x14="http://schemas.microsoft.com/office/spreadsheetml/2009/9/main" uri="{A8765BA9-456A-4dab-B4F3-ACF838C121DE}">
      <x14:slicerList>
        <x14:slicer r:id="rId6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L17" sqref="L17"/>
    </sheetView>
  </sheetViews>
  <sheetFormatPr baseColWidth="10" defaultRowHeight="15" x14ac:dyDescent="0.25"/>
  <sheetData>
    <row r="1" spans="1:10" x14ac:dyDescent="0.25">
      <c r="A1" s="1" t="s">
        <v>0</v>
      </c>
      <c r="B1" s="1" t="s">
        <v>5</v>
      </c>
      <c r="C1" s="8" t="s">
        <v>16</v>
      </c>
      <c r="D1" s="1" t="s">
        <v>1</v>
      </c>
      <c r="E1" s="1" t="s">
        <v>31</v>
      </c>
      <c r="F1" s="1" t="s">
        <v>32</v>
      </c>
      <c r="G1" s="4" t="s">
        <v>2</v>
      </c>
      <c r="H1" s="7" t="s">
        <v>29</v>
      </c>
      <c r="I1" s="8" t="s">
        <v>41</v>
      </c>
      <c r="J1" s="1" t="s">
        <v>3</v>
      </c>
    </row>
    <row r="2" spans="1:10" x14ac:dyDescent="0.25">
      <c r="A2">
        <f>datos.facturas!A2</f>
        <v>1</v>
      </c>
      <c r="B2" s="2">
        <f>datos.facturas!B2</f>
        <v>40179</v>
      </c>
      <c r="C2" t="str">
        <f>datos.facturas!I2</f>
        <v>Enero</v>
      </c>
      <c r="D2" t="str">
        <f>datos.facturas!C2</f>
        <v>clienteA</v>
      </c>
      <c r="E2" t="str">
        <f>VLOOKUP($A2,datos.analytics!$A:$C,2,0)</f>
        <v>organic</v>
      </c>
      <c r="F2" t="str">
        <f>VLOOKUP($A2,datos.analytics!$A:$C,3,0)</f>
        <v>casa</v>
      </c>
      <c r="G2">
        <f>datos.facturas!D2</f>
        <v>100</v>
      </c>
      <c r="H2">
        <f>datos.facturas!G2</f>
        <v>18</v>
      </c>
      <c r="I2">
        <f>datos.facturas!H2</f>
        <v>118</v>
      </c>
      <c r="J2" t="str">
        <f>datos.facturas!F2</f>
        <v>si</v>
      </c>
    </row>
    <row r="3" spans="1:10" x14ac:dyDescent="0.25">
      <c r="A3">
        <f>datos.facturas!A3</f>
        <v>2</v>
      </c>
      <c r="B3" s="2">
        <f>datos.facturas!B3</f>
        <v>40180</v>
      </c>
      <c r="C3" t="str">
        <f>datos.facturas!I3</f>
        <v>Enero</v>
      </c>
      <c r="D3" t="str">
        <f>datos.facturas!C3</f>
        <v>clienteB</v>
      </c>
      <c r="E3" t="str">
        <f>VLOOKUP(A3,datos.analytics!A:C,2,0)</f>
        <v>direct</v>
      </c>
      <c r="F3">
        <f>VLOOKUP($A3,datos.analytics!$A:$C,3,0)</f>
        <v>0</v>
      </c>
      <c r="G3">
        <f>datos.facturas!D3</f>
        <v>150</v>
      </c>
      <c r="H3">
        <f>datos.facturas!G3</f>
        <v>27</v>
      </c>
      <c r="I3">
        <f>datos.facturas!H3</f>
        <v>177</v>
      </c>
      <c r="J3" t="str">
        <f>datos.facturas!F3</f>
        <v>no</v>
      </c>
    </row>
    <row r="4" spans="1:10" x14ac:dyDescent="0.25">
      <c r="A4">
        <f>datos.facturas!A4</f>
        <v>3</v>
      </c>
      <c r="B4" s="2">
        <f>datos.facturas!B4</f>
        <v>40181</v>
      </c>
      <c r="C4" t="str">
        <f>datos.facturas!I4</f>
        <v>Enero</v>
      </c>
      <c r="D4" t="str">
        <f>datos.facturas!C4</f>
        <v>clienteC</v>
      </c>
      <c r="E4" t="str">
        <f>VLOOKUP(A4,datos.analytics!A:C,2,0)</f>
        <v>referal</v>
      </c>
      <c r="F4">
        <f>VLOOKUP($A4,datos.analytics!$A:$C,3,0)</f>
        <v>0</v>
      </c>
      <c r="G4">
        <f>datos.facturas!D4</f>
        <v>75</v>
      </c>
      <c r="H4">
        <f>datos.facturas!G4</f>
        <v>13.5</v>
      </c>
      <c r="I4">
        <f>datos.facturas!H4</f>
        <v>88.5</v>
      </c>
      <c r="J4" t="str">
        <f>datos.facturas!F4</f>
        <v>si</v>
      </c>
    </row>
    <row r="5" spans="1:10" x14ac:dyDescent="0.25">
      <c r="A5">
        <f>datos.facturas!A5</f>
        <v>4</v>
      </c>
      <c r="B5" s="2">
        <f>datos.facturas!B5</f>
        <v>40182</v>
      </c>
      <c r="C5" t="str">
        <f>datos.facturas!I5</f>
        <v>Enero</v>
      </c>
      <c r="D5" t="str">
        <f>datos.facturas!C5</f>
        <v>clienteD</v>
      </c>
      <c r="E5" t="str">
        <f>VLOOKUP(A5,datos.analytics!A:C,2,0)</f>
        <v>direct</v>
      </c>
      <c r="F5">
        <f>VLOOKUP($A5,datos.analytics!$A:$C,3,0)</f>
        <v>0</v>
      </c>
      <c r="G5">
        <f>datos.facturas!D5</f>
        <v>200</v>
      </c>
      <c r="H5">
        <f>datos.facturas!G5</f>
        <v>36</v>
      </c>
      <c r="I5">
        <f>datos.facturas!H5</f>
        <v>236</v>
      </c>
      <c r="J5" t="str">
        <f>datos.facturas!F5</f>
        <v>si</v>
      </c>
    </row>
    <row r="6" spans="1:10" x14ac:dyDescent="0.25">
      <c r="A6">
        <f>datos.facturas!A6</f>
        <v>5</v>
      </c>
      <c r="B6" s="2">
        <f>datos.facturas!B6</f>
        <v>40183</v>
      </c>
      <c r="C6" t="str">
        <f>datos.facturas!I6</f>
        <v>Enero</v>
      </c>
      <c r="D6" t="str">
        <f>datos.facturas!C6</f>
        <v>clienteA</v>
      </c>
      <c r="E6" t="str">
        <f>VLOOKUP(A6,datos.analytics!A:C,2,0)</f>
        <v>other</v>
      </c>
      <c r="F6" t="str">
        <f>VLOOKUP($A6,datos.analytics!$A:$C,3,0)</f>
        <v>jardin</v>
      </c>
      <c r="G6">
        <f>datos.facturas!D6</f>
        <v>125</v>
      </c>
      <c r="H6">
        <f>datos.facturas!G6</f>
        <v>22.5</v>
      </c>
      <c r="I6">
        <f>datos.facturas!H6</f>
        <v>147.5</v>
      </c>
      <c r="J6" t="str">
        <f>datos.facturas!F6</f>
        <v>no</v>
      </c>
    </row>
    <row r="7" spans="1:10" x14ac:dyDescent="0.25">
      <c r="A7">
        <f>datos.facturas!A7</f>
        <v>6</v>
      </c>
      <c r="B7" s="2">
        <f>datos.facturas!B7</f>
        <v>40184</v>
      </c>
      <c r="C7" t="str">
        <f>datos.facturas!I7</f>
        <v>Enero</v>
      </c>
      <c r="D7" t="str">
        <f>datos.facturas!C7</f>
        <v>clienteB</v>
      </c>
      <c r="E7" t="str">
        <f>VLOOKUP(A7,datos.analytics!A:C,2,0)</f>
        <v>other</v>
      </c>
      <c r="F7" t="str">
        <f>VLOOKUP($A7,datos.analytics!$A:$C,3,0)</f>
        <v>perro</v>
      </c>
      <c r="G7">
        <f>datos.facturas!D7</f>
        <v>100</v>
      </c>
      <c r="H7">
        <f>datos.facturas!G7</f>
        <v>8</v>
      </c>
      <c r="I7">
        <f>datos.facturas!H7</f>
        <v>108</v>
      </c>
      <c r="J7" t="str">
        <f>datos.facturas!F7</f>
        <v>si</v>
      </c>
    </row>
    <row r="8" spans="1:10" x14ac:dyDescent="0.25">
      <c r="A8">
        <f>datos.facturas!A8</f>
        <v>7</v>
      </c>
      <c r="B8" s="2">
        <f>datos.facturas!B8</f>
        <v>40185</v>
      </c>
      <c r="C8" t="str">
        <f>datos.facturas!I8</f>
        <v>Enero</v>
      </c>
      <c r="D8" t="str">
        <f>datos.facturas!C8</f>
        <v>clienteC</v>
      </c>
      <c r="E8" t="str">
        <f>VLOOKUP(A8,datos.analytics!A:C,2,0)</f>
        <v>organic</v>
      </c>
      <c r="F8" t="str">
        <f>VLOOKUP($A8,datos.analytics!$A:$C,3,0)</f>
        <v>gato</v>
      </c>
      <c r="G8">
        <f>datos.facturas!D8</f>
        <v>175</v>
      </c>
      <c r="H8">
        <f>datos.facturas!G8</f>
        <v>14</v>
      </c>
      <c r="I8">
        <f>datos.facturas!H8</f>
        <v>189</v>
      </c>
      <c r="J8" t="str">
        <f>datos.facturas!F8</f>
        <v>si</v>
      </c>
    </row>
    <row r="9" spans="1:10" x14ac:dyDescent="0.25">
      <c r="A9">
        <f>datos.facturas!A9</f>
        <v>8</v>
      </c>
      <c r="B9" s="2">
        <f>datos.facturas!B9</f>
        <v>40186</v>
      </c>
      <c r="C9" t="str">
        <f>datos.facturas!I9</f>
        <v>Enero</v>
      </c>
      <c r="D9" t="str">
        <f>datos.facturas!C9</f>
        <v>clienteD</v>
      </c>
      <c r="E9" t="str">
        <f>VLOOKUP(A9,datos.analytics!A:C,2,0)</f>
        <v>other</v>
      </c>
      <c r="F9" t="str">
        <f>VLOOKUP($A9,datos.analytics!$A:$C,3,0)</f>
        <v>casa</v>
      </c>
      <c r="G9">
        <f>datos.facturas!D9</f>
        <v>200</v>
      </c>
      <c r="H9">
        <f>datos.facturas!G9</f>
        <v>36</v>
      </c>
      <c r="I9">
        <f>datos.facturas!H9</f>
        <v>236</v>
      </c>
      <c r="J9" t="str">
        <f>datos.facturas!F9</f>
        <v>no</v>
      </c>
    </row>
    <row r="10" spans="1:10" x14ac:dyDescent="0.25">
      <c r="A10">
        <f>datos.facturas!A10</f>
        <v>9</v>
      </c>
      <c r="B10" s="2">
        <f>datos.facturas!B10</f>
        <v>40187</v>
      </c>
      <c r="C10" t="str">
        <f>datos.facturas!I10</f>
        <v>Enero</v>
      </c>
      <c r="D10" t="str">
        <f>datos.facturas!C10</f>
        <v>clienteA</v>
      </c>
      <c r="E10" t="str">
        <f>VLOOKUP(A10,datos.analytics!A:C,2,0)</f>
        <v>organic</v>
      </c>
      <c r="F10" t="str">
        <f>VLOOKUP($A10,datos.analytics!$A:$C,3,0)</f>
        <v>casa</v>
      </c>
      <c r="G10">
        <f>datos.facturas!D10</f>
        <v>100</v>
      </c>
      <c r="H10">
        <f>datos.facturas!G10</f>
        <v>18</v>
      </c>
      <c r="I10">
        <f>datos.facturas!H10</f>
        <v>118</v>
      </c>
      <c r="J10" t="str">
        <f>datos.facturas!F10</f>
        <v>si</v>
      </c>
    </row>
    <row r="11" spans="1:10" x14ac:dyDescent="0.25">
      <c r="A11">
        <f>datos.facturas!A11</f>
        <v>10</v>
      </c>
      <c r="B11" s="2">
        <f>datos.facturas!B11</f>
        <v>40188</v>
      </c>
      <c r="C11" t="str">
        <f>datos.facturas!I11</f>
        <v>Enero</v>
      </c>
      <c r="D11" t="str">
        <f>datos.facturas!C11</f>
        <v>clienteB</v>
      </c>
      <c r="E11" t="str">
        <f>VLOOKUP(A11,datos.analytics!A:C,2,0)</f>
        <v>referal</v>
      </c>
      <c r="F11">
        <f>VLOOKUP($A11,datos.analytics!$A:$C,3,0)</f>
        <v>0</v>
      </c>
      <c r="G11">
        <f>datos.facturas!D11</f>
        <v>100</v>
      </c>
      <c r="H11">
        <f>datos.facturas!G11</f>
        <v>18</v>
      </c>
      <c r="I11">
        <f>datos.facturas!H11</f>
        <v>118</v>
      </c>
      <c r="J11" t="str">
        <f>datos.facturas!F11</f>
        <v>si</v>
      </c>
    </row>
    <row r="12" spans="1:10" x14ac:dyDescent="0.25">
      <c r="A12">
        <f>datos.facturas!A12</f>
        <v>11</v>
      </c>
      <c r="B12" s="2">
        <f>datos.facturas!B12</f>
        <v>40189</v>
      </c>
      <c r="C12" t="str">
        <f>datos.facturas!I12</f>
        <v>Enero</v>
      </c>
      <c r="D12" t="str">
        <f>datos.facturas!C12</f>
        <v>clienteC</v>
      </c>
      <c r="E12" t="str">
        <f>VLOOKUP(A12,datos.analytics!A:C,2,0)</f>
        <v>direct</v>
      </c>
      <c r="F12">
        <f>VLOOKUP($A12,datos.analytics!$A:$C,3,0)</f>
        <v>0</v>
      </c>
      <c r="G12">
        <f>datos.facturas!D12</f>
        <v>150</v>
      </c>
      <c r="H12">
        <f>datos.facturas!G12</f>
        <v>27</v>
      </c>
      <c r="I12">
        <f>datos.facturas!H12</f>
        <v>177</v>
      </c>
      <c r="J12" t="str">
        <f>datos.facturas!F12</f>
        <v>no</v>
      </c>
    </row>
    <row r="13" spans="1:10" x14ac:dyDescent="0.25">
      <c r="A13">
        <f>datos.facturas!A13</f>
        <v>12</v>
      </c>
      <c r="B13" s="2">
        <f>datos.facturas!B13</f>
        <v>40190</v>
      </c>
      <c r="C13" t="str">
        <f>datos.facturas!I13</f>
        <v>Enero</v>
      </c>
      <c r="D13" t="str">
        <f>datos.facturas!C13</f>
        <v>clienteD</v>
      </c>
      <c r="E13" t="str">
        <f>VLOOKUP(A13,datos.analytics!A:C,2,0)</f>
        <v>direct</v>
      </c>
      <c r="F13">
        <f>VLOOKUP($A13,datos.analytics!$A:$C,3,0)</f>
        <v>0</v>
      </c>
      <c r="G13">
        <f>datos.facturas!D13</f>
        <v>75</v>
      </c>
      <c r="H13">
        <f>datos.facturas!G13</f>
        <v>13.5</v>
      </c>
      <c r="I13">
        <f>datos.facturas!H13</f>
        <v>88.5</v>
      </c>
      <c r="J13" t="str">
        <f>datos.facturas!F13</f>
        <v>si</v>
      </c>
    </row>
    <row r="14" spans="1:10" x14ac:dyDescent="0.25">
      <c r="A14">
        <f>datos.facturas!A14</f>
        <v>13</v>
      </c>
      <c r="B14" s="2">
        <f>datos.facturas!B14</f>
        <v>40191</v>
      </c>
      <c r="C14" t="str">
        <f>datos.facturas!I14</f>
        <v>Enero</v>
      </c>
      <c r="D14" t="str">
        <f>datos.facturas!C14</f>
        <v>clienteA</v>
      </c>
      <c r="E14" t="str">
        <f>VLOOKUP(A14,datos.analytics!A:C,2,0)</f>
        <v>organic</v>
      </c>
      <c r="F14" t="str">
        <f>VLOOKUP($A14,datos.analytics!$A:$C,3,0)</f>
        <v>jardin</v>
      </c>
      <c r="G14">
        <f>datos.facturas!D14</f>
        <v>200</v>
      </c>
      <c r="H14">
        <f>datos.facturas!G14</f>
        <v>36</v>
      </c>
      <c r="I14">
        <f>datos.facturas!H14</f>
        <v>236</v>
      </c>
      <c r="J14" t="str">
        <f>datos.facturas!F14</f>
        <v>si</v>
      </c>
    </row>
    <row r="15" spans="1:10" x14ac:dyDescent="0.25">
      <c r="A15">
        <f>datos.facturas!A15</f>
        <v>14</v>
      </c>
      <c r="B15" s="2">
        <f>datos.facturas!B15</f>
        <v>40192</v>
      </c>
      <c r="C15" t="str">
        <f>datos.facturas!I15</f>
        <v>Enero</v>
      </c>
      <c r="D15" t="str">
        <f>datos.facturas!C15</f>
        <v>clienteB</v>
      </c>
      <c r="E15" t="str">
        <f>VLOOKUP(A15,datos.analytics!A:C,2,0)</f>
        <v>organic</v>
      </c>
      <c r="F15" t="str">
        <f>VLOOKUP($A15,datos.analytics!$A:$C,3,0)</f>
        <v>perro</v>
      </c>
      <c r="G15">
        <f>datos.facturas!D15</f>
        <v>125</v>
      </c>
      <c r="H15">
        <f>datos.facturas!G15</f>
        <v>22.5</v>
      </c>
      <c r="I15">
        <f>datos.facturas!H15</f>
        <v>147.5</v>
      </c>
      <c r="J15" t="str">
        <f>datos.facturas!F15</f>
        <v>si</v>
      </c>
    </row>
    <row r="16" spans="1:10" x14ac:dyDescent="0.25">
      <c r="A16">
        <f>datos.facturas!A16</f>
        <v>15</v>
      </c>
      <c r="B16" s="2">
        <f>datos.facturas!B16</f>
        <v>40193</v>
      </c>
      <c r="C16" t="str">
        <f>datos.facturas!I16</f>
        <v>Enero</v>
      </c>
      <c r="D16" t="str">
        <f>datos.facturas!C16</f>
        <v>clienteC</v>
      </c>
      <c r="E16" t="str">
        <f>VLOOKUP(A16,datos.analytics!A:C,2,0)</f>
        <v>other</v>
      </c>
      <c r="F16" t="str">
        <f>VLOOKUP($A16,datos.analytics!$A:$C,3,0)</f>
        <v>perro</v>
      </c>
      <c r="G16">
        <f>datos.facturas!D16</f>
        <v>100</v>
      </c>
      <c r="H16">
        <f>datos.facturas!G16</f>
        <v>8</v>
      </c>
      <c r="I16">
        <f>datos.facturas!H16</f>
        <v>108</v>
      </c>
      <c r="J16" t="str">
        <f>datos.facturas!F16</f>
        <v>no</v>
      </c>
    </row>
    <row r="17" spans="1:10" x14ac:dyDescent="0.25">
      <c r="A17">
        <f>datos.facturas!A17</f>
        <v>16</v>
      </c>
      <c r="B17" s="2">
        <f>datos.facturas!B17</f>
        <v>40194</v>
      </c>
      <c r="C17" t="str">
        <f>datos.facturas!I17</f>
        <v>Enero</v>
      </c>
      <c r="D17" t="str">
        <f>datos.facturas!C17</f>
        <v>clienteD</v>
      </c>
      <c r="E17" t="str">
        <f>VLOOKUP(A17,datos.analytics!A:C,2,0)</f>
        <v>organic</v>
      </c>
      <c r="F17">
        <f>VLOOKUP($A17,datos.analytics!$A:$C,3,0)</f>
        <v>0</v>
      </c>
      <c r="G17">
        <f>datos.facturas!D17</f>
        <v>175</v>
      </c>
      <c r="H17">
        <f>datos.facturas!G17</f>
        <v>31.5</v>
      </c>
      <c r="I17">
        <f>datos.facturas!H17</f>
        <v>206.5</v>
      </c>
      <c r="J17" t="str">
        <f>datos.facturas!F17</f>
        <v>si</v>
      </c>
    </row>
    <row r="18" spans="1:10" x14ac:dyDescent="0.25">
      <c r="A18">
        <f>datos.facturas!A18</f>
        <v>17</v>
      </c>
      <c r="B18" s="2">
        <f>datos.facturas!B18</f>
        <v>40195</v>
      </c>
      <c r="C18" t="str">
        <f>datos.facturas!I18</f>
        <v>Enero</v>
      </c>
      <c r="D18" t="str">
        <f>datos.facturas!C18</f>
        <v>clienteA</v>
      </c>
      <c r="E18" t="str">
        <f>VLOOKUP(A18,datos.analytics!A:C,2,0)</f>
        <v>direct</v>
      </c>
      <c r="F18">
        <f>VLOOKUP($A18,datos.analytics!$A:$C,3,0)</f>
        <v>0</v>
      </c>
      <c r="G18">
        <f>datos.facturas!D18</f>
        <v>100</v>
      </c>
      <c r="H18">
        <f>datos.facturas!G18</f>
        <v>18</v>
      </c>
      <c r="I18">
        <f>datos.facturas!H18</f>
        <v>118</v>
      </c>
      <c r="J18" t="str">
        <f>datos.facturas!F18</f>
        <v>si</v>
      </c>
    </row>
    <row r="19" spans="1:10" x14ac:dyDescent="0.25">
      <c r="A19">
        <f>datos.facturas!A19</f>
        <v>18</v>
      </c>
      <c r="B19" s="2">
        <f>datos.facturas!B19</f>
        <v>40196</v>
      </c>
      <c r="C19" t="str">
        <f>datos.facturas!I19</f>
        <v>Enero</v>
      </c>
      <c r="D19" t="str">
        <f>datos.facturas!C19</f>
        <v>clienteA</v>
      </c>
      <c r="E19" t="str">
        <f>VLOOKUP(A19,datos.analytics!A:C,2,0)</f>
        <v>referal</v>
      </c>
      <c r="F19">
        <f>VLOOKUP($A19,datos.analytics!$A:$C,3,0)</f>
        <v>0</v>
      </c>
      <c r="G19">
        <f>datos.facturas!D19</f>
        <v>150</v>
      </c>
      <c r="H19">
        <f>datos.facturas!G19</f>
        <v>27</v>
      </c>
      <c r="I19">
        <f>datos.facturas!H19</f>
        <v>177</v>
      </c>
      <c r="J19" t="str">
        <f>datos.facturas!F19</f>
        <v>si</v>
      </c>
    </row>
    <row r="20" spans="1:10" x14ac:dyDescent="0.25">
      <c r="A20">
        <f>datos.facturas!A20</f>
        <v>19</v>
      </c>
      <c r="B20" s="2">
        <f>datos.facturas!B20</f>
        <v>40197</v>
      </c>
      <c r="C20" t="str">
        <f>datos.facturas!I20</f>
        <v>Enero</v>
      </c>
      <c r="D20" t="str">
        <f>datos.facturas!C20</f>
        <v>clienteB</v>
      </c>
      <c r="E20" t="str">
        <f>VLOOKUP(A20,datos.analytics!A:C,2,0)</f>
        <v>direct</v>
      </c>
      <c r="F20">
        <f>VLOOKUP($A20,datos.analytics!$A:$C,3,0)</f>
        <v>0</v>
      </c>
      <c r="G20">
        <f>datos.facturas!D20</f>
        <v>75</v>
      </c>
      <c r="H20">
        <f>datos.facturas!G20</f>
        <v>13.5</v>
      </c>
      <c r="I20">
        <f>datos.facturas!H20</f>
        <v>88.5</v>
      </c>
      <c r="J20" t="str">
        <f>datos.facturas!F20</f>
        <v>si</v>
      </c>
    </row>
    <row r="21" spans="1:10" x14ac:dyDescent="0.25">
      <c r="A21">
        <f>datos.facturas!A21</f>
        <v>20</v>
      </c>
      <c r="B21" s="2">
        <f>datos.facturas!B21</f>
        <v>40198</v>
      </c>
      <c r="C21" t="str">
        <f>datos.facturas!I21</f>
        <v>Enero</v>
      </c>
      <c r="D21" t="str">
        <f>datos.facturas!C21</f>
        <v>clienteD</v>
      </c>
      <c r="E21" t="str">
        <f>VLOOKUP(A21,datos.analytics!A:C,2,0)</f>
        <v>other</v>
      </c>
      <c r="F21" t="str">
        <f>VLOOKUP($A21,datos.analytics!$A:$C,3,0)</f>
        <v>gato</v>
      </c>
      <c r="G21">
        <f>datos.facturas!D21</f>
        <v>200</v>
      </c>
      <c r="H21">
        <f>datos.facturas!G21</f>
        <v>36</v>
      </c>
      <c r="I21">
        <f>datos.facturas!H21</f>
        <v>236</v>
      </c>
      <c r="J21" t="str">
        <f>datos.facturas!F21</f>
        <v>si</v>
      </c>
    </row>
    <row r="22" spans="1:10" x14ac:dyDescent="0.25">
      <c r="A22">
        <f>datos.facturas!A22</f>
        <v>21</v>
      </c>
      <c r="B22" s="2">
        <f>datos.facturas!B22</f>
        <v>40199</v>
      </c>
      <c r="C22" t="str">
        <f>datos.facturas!I22</f>
        <v>Enero</v>
      </c>
      <c r="D22" t="str">
        <f>datos.facturas!C22</f>
        <v>clienteA</v>
      </c>
      <c r="E22" t="str">
        <f>VLOOKUP(A22,datos.analytics!A:C,2,0)</f>
        <v>other</v>
      </c>
      <c r="F22" t="str">
        <f>VLOOKUP($A22,datos.analytics!$A:$C,3,0)</f>
        <v>casa</v>
      </c>
      <c r="G22">
        <f>datos.facturas!D22</f>
        <v>125</v>
      </c>
      <c r="H22">
        <f>datos.facturas!G22</f>
        <v>10</v>
      </c>
      <c r="I22">
        <f>datos.facturas!H22</f>
        <v>135</v>
      </c>
      <c r="J22" t="str">
        <f>datos.facturas!F22</f>
        <v>no</v>
      </c>
    </row>
    <row r="23" spans="1:10" x14ac:dyDescent="0.25">
      <c r="A23">
        <f>datos.facturas!A23</f>
        <v>22</v>
      </c>
      <c r="B23" s="2">
        <f>datos.facturas!B23</f>
        <v>40200</v>
      </c>
      <c r="C23" t="str">
        <f>datos.facturas!I23</f>
        <v>Enero</v>
      </c>
      <c r="D23" t="str">
        <f>datos.facturas!C23</f>
        <v>clienteA</v>
      </c>
      <c r="E23" t="str">
        <f>VLOOKUP(A23,datos.analytics!A:C,2,0)</f>
        <v>organic</v>
      </c>
      <c r="F23" t="str">
        <f>VLOOKUP($A23,datos.analytics!$A:$C,3,0)</f>
        <v>perro</v>
      </c>
      <c r="G23">
        <f>datos.facturas!D23</f>
        <v>100</v>
      </c>
      <c r="H23">
        <f>datos.facturas!G23</f>
        <v>18</v>
      </c>
      <c r="I23">
        <f>datos.facturas!H23</f>
        <v>118</v>
      </c>
      <c r="J23" t="str">
        <f>datos.facturas!F23</f>
        <v>si</v>
      </c>
    </row>
    <row r="24" spans="1:10" x14ac:dyDescent="0.25">
      <c r="A24">
        <f>datos.facturas!A24</f>
        <v>23</v>
      </c>
      <c r="B24" s="2">
        <f>datos.facturas!B24</f>
        <v>40201</v>
      </c>
      <c r="C24" t="str">
        <f>datos.facturas!I24</f>
        <v>Enero</v>
      </c>
      <c r="D24" t="str">
        <f>datos.facturas!C24</f>
        <v>clienteB</v>
      </c>
      <c r="E24" t="str">
        <f>VLOOKUP(A24,datos.analytics!A:C,2,0)</f>
        <v>other</v>
      </c>
      <c r="F24">
        <f>VLOOKUP($A24,datos.analytics!$A:$C,3,0)</f>
        <v>0</v>
      </c>
      <c r="G24">
        <f>datos.facturas!D24</f>
        <v>150</v>
      </c>
      <c r="H24">
        <f>datos.facturas!G24</f>
        <v>27</v>
      </c>
      <c r="I24">
        <f>datos.facturas!H24</f>
        <v>177</v>
      </c>
      <c r="J24" t="str">
        <f>datos.facturas!F24</f>
        <v>no</v>
      </c>
    </row>
    <row r="25" spans="1:10" x14ac:dyDescent="0.25">
      <c r="A25">
        <f>datos.facturas!A25</f>
        <v>24</v>
      </c>
      <c r="B25" s="2">
        <f>datos.facturas!B25</f>
        <v>40202</v>
      </c>
      <c r="C25" t="str">
        <f>datos.facturas!I25</f>
        <v>Enero</v>
      </c>
      <c r="D25" t="str">
        <f>datos.facturas!C25</f>
        <v>clienteC</v>
      </c>
      <c r="E25" t="str">
        <f>VLOOKUP(A25,datos.analytics!A:C,2,0)</f>
        <v>organic</v>
      </c>
      <c r="F25" t="str">
        <f>VLOOKUP($A25,datos.analytics!$A:$C,3,0)</f>
        <v>casa</v>
      </c>
      <c r="G25">
        <f>datos.facturas!D25</f>
        <v>75</v>
      </c>
      <c r="H25">
        <f>datos.facturas!G25</f>
        <v>13.5</v>
      </c>
      <c r="I25">
        <f>datos.facturas!H25</f>
        <v>88.5</v>
      </c>
      <c r="J25" t="str">
        <f>datos.facturas!F25</f>
        <v>si</v>
      </c>
    </row>
    <row r="26" spans="1:10" x14ac:dyDescent="0.25">
      <c r="A26">
        <f>datos.facturas!A26</f>
        <v>25</v>
      </c>
      <c r="B26" s="2">
        <f>datos.facturas!B26</f>
        <v>40203</v>
      </c>
      <c r="C26" t="str">
        <f>datos.facturas!I26</f>
        <v>Enero</v>
      </c>
      <c r="D26" t="str">
        <f>datos.facturas!C26</f>
        <v>clienteD</v>
      </c>
      <c r="E26" t="str">
        <f>VLOOKUP(A26,datos.analytics!A:C,2,0)</f>
        <v>referal</v>
      </c>
      <c r="F26">
        <f>VLOOKUP($A26,datos.analytics!$A:$C,3,0)</f>
        <v>0</v>
      </c>
      <c r="G26">
        <f>datos.facturas!D26</f>
        <v>200</v>
      </c>
      <c r="H26">
        <f>datos.facturas!G26</f>
        <v>36</v>
      </c>
      <c r="I26">
        <f>datos.facturas!H26</f>
        <v>236</v>
      </c>
      <c r="J26" t="str">
        <f>datos.facturas!F26</f>
        <v>si</v>
      </c>
    </row>
    <row r="27" spans="1:10" x14ac:dyDescent="0.25">
      <c r="A27">
        <f>datos.facturas!A27</f>
        <v>26</v>
      </c>
      <c r="B27" s="2">
        <f>datos.facturas!B27</f>
        <v>40204</v>
      </c>
      <c r="C27" t="str">
        <f>datos.facturas!I27</f>
        <v>Enero</v>
      </c>
      <c r="D27" t="str">
        <f>datos.facturas!C27</f>
        <v>clienteA</v>
      </c>
      <c r="E27" t="str">
        <f>VLOOKUP(A27,datos.analytics!A:C,2,0)</f>
        <v>direct</v>
      </c>
      <c r="F27">
        <f>VLOOKUP($A27,datos.analytics!$A:$C,3,0)</f>
        <v>0</v>
      </c>
      <c r="G27">
        <f>datos.facturas!D27</f>
        <v>125</v>
      </c>
      <c r="H27">
        <f>datos.facturas!G27</f>
        <v>22.5</v>
      </c>
      <c r="I27">
        <f>datos.facturas!H27</f>
        <v>147.5</v>
      </c>
      <c r="J27" t="str">
        <f>datos.facturas!F27</f>
        <v>no</v>
      </c>
    </row>
    <row r="28" spans="1:10" x14ac:dyDescent="0.25">
      <c r="A28">
        <f>datos.facturas!A28</f>
        <v>27</v>
      </c>
      <c r="B28" s="2">
        <f>datos.facturas!B28</f>
        <v>40205</v>
      </c>
      <c r="C28" t="str">
        <f>datos.facturas!I28</f>
        <v>Enero</v>
      </c>
      <c r="D28" t="str">
        <f>datos.facturas!C28</f>
        <v>clienteB</v>
      </c>
      <c r="E28" t="str">
        <f>VLOOKUP(A28,datos.analytics!A:C,2,0)</f>
        <v>direct</v>
      </c>
      <c r="F28">
        <f>VLOOKUP($A28,datos.analytics!$A:$C,3,0)</f>
        <v>0</v>
      </c>
      <c r="G28">
        <f>datos.facturas!D28</f>
        <v>100</v>
      </c>
      <c r="H28">
        <f>datos.facturas!G28</f>
        <v>8</v>
      </c>
      <c r="I28">
        <f>datos.facturas!H28</f>
        <v>108</v>
      </c>
      <c r="J28" t="str">
        <f>datos.facturas!F28</f>
        <v>si</v>
      </c>
    </row>
    <row r="29" spans="1:10" x14ac:dyDescent="0.25">
      <c r="A29">
        <f>datos.facturas!A29</f>
        <v>28</v>
      </c>
      <c r="B29" s="2">
        <f>datos.facturas!B29</f>
        <v>40206</v>
      </c>
      <c r="C29" t="str">
        <f>datos.facturas!I29</f>
        <v>Enero</v>
      </c>
      <c r="D29" t="str">
        <f>datos.facturas!C29</f>
        <v>clienteC</v>
      </c>
      <c r="E29" t="str">
        <f>VLOOKUP(A29,datos.analytics!A:C,2,0)</f>
        <v>organic</v>
      </c>
      <c r="F29" t="str">
        <f>VLOOKUP($A29,datos.analytics!$A:$C,3,0)</f>
        <v>perro</v>
      </c>
      <c r="G29">
        <f>datos.facturas!D29</f>
        <v>175</v>
      </c>
      <c r="H29">
        <f>datos.facturas!G29</f>
        <v>14</v>
      </c>
      <c r="I29">
        <f>datos.facturas!H29</f>
        <v>189</v>
      </c>
      <c r="J29" t="str">
        <f>datos.facturas!F29</f>
        <v>si</v>
      </c>
    </row>
    <row r="30" spans="1:10" x14ac:dyDescent="0.25">
      <c r="A30">
        <f>datos.facturas!A30</f>
        <v>29</v>
      </c>
      <c r="B30" s="2">
        <f>datos.facturas!B30</f>
        <v>40207</v>
      </c>
      <c r="C30" t="str">
        <f>datos.facturas!I30</f>
        <v>Enero</v>
      </c>
      <c r="D30" t="str">
        <f>datos.facturas!C30</f>
        <v>clienteD</v>
      </c>
      <c r="E30" t="str">
        <f>VLOOKUP(A30,datos.analytics!A:C,2,0)</f>
        <v>organic</v>
      </c>
      <c r="F30" t="str">
        <f>VLOOKUP($A30,datos.analytics!$A:$C,3,0)</f>
        <v>perro</v>
      </c>
      <c r="G30">
        <f>datos.facturas!D30</f>
        <v>200</v>
      </c>
      <c r="H30">
        <f>datos.facturas!G30</f>
        <v>36</v>
      </c>
      <c r="I30">
        <f>datos.facturas!H30</f>
        <v>236</v>
      </c>
      <c r="J30" t="str">
        <f>datos.facturas!F30</f>
        <v>no</v>
      </c>
    </row>
    <row r="31" spans="1:10" x14ac:dyDescent="0.25">
      <c r="A31">
        <f>datos.facturas!A31</f>
        <v>30</v>
      </c>
      <c r="B31" s="2">
        <f>datos.facturas!B31</f>
        <v>40208</v>
      </c>
      <c r="C31" t="str">
        <f>datos.facturas!I31</f>
        <v>Enero</v>
      </c>
      <c r="D31" t="str">
        <f>datos.facturas!C31</f>
        <v>clienteA</v>
      </c>
      <c r="E31" t="str">
        <f>VLOOKUP(A31,datos.analytics!A:C,2,0)</f>
        <v>other</v>
      </c>
      <c r="F31" t="str">
        <f>VLOOKUP($A31,datos.analytics!$A:$C,3,0)</f>
        <v>jardin</v>
      </c>
      <c r="G31">
        <f>datos.facturas!D31</f>
        <v>100</v>
      </c>
      <c r="H31">
        <f>datos.facturas!G31</f>
        <v>18</v>
      </c>
      <c r="I31">
        <f>datos.facturas!H31</f>
        <v>118</v>
      </c>
      <c r="J31" t="str">
        <f>datos.facturas!F31</f>
        <v>si</v>
      </c>
    </row>
    <row r="32" spans="1:10" x14ac:dyDescent="0.25">
      <c r="A32">
        <f>datos.facturas!A32</f>
        <v>31</v>
      </c>
      <c r="B32" s="2">
        <f>datos.facturas!B32</f>
        <v>40209</v>
      </c>
      <c r="C32" t="str">
        <f>datos.facturas!I32</f>
        <v>Enero</v>
      </c>
      <c r="D32" t="str">
        <f>datos.facturas!C32</f>
        <v>clienteB</v>
      </c>
      <c r="E32" t="str">
        <f>VLOOKUP(A32,datos.analytics!A:C,2,0)</f>
        <v>organic</v>
      </c>
      <c r="F32" t="str">
        <f>VLOOKUP($A32,datos.analytics!$A:$C,3,0)</f>
        <v>jardin</v>
      </c>
      <c r="G32">
        <f>datos.facturas!D32</f>
        <v>100</v>
      </c>
      <c r="H32">
        <f>datos.facturas!G32</f>
        <v>18</v>
      </c>
      <c r="I32">
        <f>datos.facturas!H32</f>
        <v>118</v>
      </c>
      <c r="J32" t="str">
        <f>datos.facturas!F32</f>
        <v>si</v>
      </c>
    </row>
    <row r="33" spans="1:10" x14ac:dyDescent="0.25">
      <c r="A33">
        <f>datos.facturas!A33</f>
        <v>32</v>
      </c>
      <c r="B33" s="2">
        <f>datos.facturas!B33</f>
        <v>40210</v>
      </c>
      <c r="C33" t="str">
        <f>datos.facturas!I33</f>
        <v>Febrero</v>
      </c>
      <c r="D33" t="str">
        <f>datos.facturas!C33</f>
        <v>clienteC</v>
      </c>
      <c r="E33" t="str">
        <f>VLOOKUP(A33,datos.analytics!A:C,2,0)</f>
        <v>other</v>
      </c>
      <c r="F33" t="str">
        <f>VLOOKUP($A33,datos.analytics!$A:$C,3,0)</f>
        <v>casa</v>
      </c>
      <c r="G33">
        <f>datos.facturas!D33</f>
        <v>150</v>
      </c>
      <c r="H33">
        <f>datos.facturas!G33</f>
        <v>27</v>
      </c>
      <c r="I33">
        <f>datos.facturas!H33</f>
        <v>177</v>
      </c>
      <c r="J33" t="str">
        <f>datos.facturas!F33</f>
        <v>no</v>
      </c>
    </row>
    <row r="34" spans="1:10" x14ac:dyDescent="0.25">
      <c r="A34">
        <f>datos.facturas!A34</f>
        <v>33</v>
      </c>
      <c r="B34" s="2">
        <f>datos.facturas!B34</f>
        <v>40211</v>
      </c>
      <c r="C34" t="str">
        <f>datos.facturas!I34</f>
        <v>Febrero</v>
      </c>
      <c r="D34" t="str">
        <f>datos.facturas!C34</f>
        <v>clienteD</v>
      </c>
      <c r="E34" t="str">
        <f>VLOOKUP(A34,datos.analytics!A:C,2,0)</f>
        <v>organic</v>
      </c>
      <c r="F34" t="str">
        <f>VLOOKUP($A34,datos.analytics!$A:$C,3,0)</f>
        <v>gato</v>
      </c>
      <c r="G34">
        <f>datos.facturas!D34</f>
        <v>75</v>
      </c>
      <c r="H34">
        <f>datos.facturas!G34</f>
        <v>13.5</v>
      </c>
      <c r="I34">
        <f>datos.facturas!H34</f>
        <v>88.5</v>
      </c>
      <c r="J34" t="str">
        <f>datos.facturas!F34</f>
        <v>si</v>
      </c>
    </row>
    <row r="35" spans="1:10" x14ac:dyDescent="0.25">
      <c r="A35">
        <f>datos.facturas!A35</f>
        <v>34</v>
      </c>
      <c r="B35" s="2">
        <f>datos.facturas!B35</f>
        <v>40212</v>
      </c>
      <c r="C35" t="str">
        <f>datos.facturas!I35</f>
        <v>Febrero</v>
      </c>
      <c r="D35" t="str">
        <f>datos.facturas!C35</f>
        <v>clienteA</v>
      </c>
      <c r="E35" t="str">
        <f>VLOOKUP(A35,datos.analytics!A:C,2,0)</f>
        <v>direct</v>
      </c>
      <c r="F35">
        <f>VLOOKUP($A35,datos.analytics!$A:$C,3,0)</f>
        <v>0</v>
      </c>
      <c r="G35">
        <f>datos.facturas!D35</f>
        <v>200</v>
      </c>
      <c r="H35">
        <f>datos.facturas!G35</f>
        <v>36</v>
      </c>
      <c r="I35">
        <f>datos.facturas!H35</f>
        <v>236</v>
      </c>
      <c r="J35" t="str">
        <f>datos.facturas!F35</f>
        <v>si</v>
      </c>
    </row>
    <row r="36" spans="1:10" x14ac:dyDescent="0.25">
      <c r="A36">
        <f>datos.facturas!A36</f>
        <v>35</v>
      </c>
      <c r="B36" s="2">
        <f>datos.facturas!B36</f>
        <v>40213</v>
      </c>
      <c r="C36" t="str">
        <f>datos.facturas!I36</f>
        <v>Febrero</v>
      </c>
      <c r="D36" t="str">
        <f>datos.facturas!C36</f>
        <v>clienteB</v>
      </c>
      <c r="E36" t="str">
        <f>VLOOKUP(A36,datos.analytics!A:C,2,0)</f>
        <v>referal</v>
      </c>
      <c r="F36">
        <f>VLOOKUP($A36,datos.analytics!$A:$C,3,0)</f>
        <v>0</v>
      </c>
      <c r="G36">
        <f>datos.facturas!D36</f>
        <v>125</v>
      </c>
      <c r="H36">
        <f>datos.facturas!G36</f>
        <v>22.5</v>
      </c>
      <c r="I36">
        <f>datos.facturas!H36</f>
        <v>147.5</v>
      </c>
      <c r="J36" t="str">
        <f>datos.facturas!F36</f>
        <v>si</v>
      </c>
    </row>
    <row r="37" spans="1:10" x14ac:dyDescent="0.25">
      <c r="A37">
        <f>datos.facturas!A37</f>
        <v>36</v>
      </c>
      <c r="B37" s="2">
        <f>datos.facturas!B37</f>
        <v>40214</v>
      </c>
      <c r="C37" t="str">
        <f>datos.facturas!I37</f>
        <v>Febrero</v>
      </c>
      <c r="D37" t="str">
        <f>datos.facturas!C37</f>
        <v>clienteC</v>
      </c>
      <c r="E37" t="str">
        <f>VLOOKUP(A37,datos.analytics!A:C,2,0)</f>
        <v>direct</v>
      </c>
      <c r="F37">
        <f>VLOOKUP($A37,datos.analytics!$A:$C,3,0)</f>
        <v>0</v>
      </c>
      <c r="G37">
        <f>datos.facturas!D37</f>
        <v>100</v>
      </c>
      <c r="H37">
        <f>datos.facturas!G37</f>
        <v>8</v>
      </c>
      <c r="I37">
        <f>datos.facturas!H37</f>
        <v>108</v>
      </c>
      <c r="J37" t="str">
        <f>datos.facturas!F37</f>
        <v>no</v>
      </c>
    </row>
    <row r="38" spans="1:10" x14ac:dyDescent="0.25">
      <c r="A38">
        <f>datos.facturas!A38</f>
        <v>37</v>
      </c>
      <c r="B38" s="2">
        <f>datos.facturas!B38</f>
        <v>40215</v>
      </c>
      <c r="C38" t="str">
        <f>datos.facturas!I38</f>
        <v>Febrero</v>
      </c>
      <c r="D38" t="str">
        <f>datos.facturas!C38</f>
        <v>clienteD</v>
      </c>
      <c r="E38" t="str">
        <f>VLOOKUP(A38,datos.analytics!A:C,2,0)</f>
        <v>other</v>
      </c>
      <c r="F38" t="str">
        <f>VLOOKUP($A38,datos.analytics!$A:$C,3,0)</f>
        <v>casa</v>
      </c>
      <c r="G38">
        <f>datos.facturas!D38</f>
        <v>175</v>
      </c>
      <c r="H38">
        <f>datos.facturas!G38</f>
        <v>31.5</v>
      </c>
      <c r="I38">
        <f>datos.facturas!H38</f>
        <v>206.5</v>
      </c>
      <c r="J38" t="str">
        <f>datos.facturas!F38</f>
        <v>si</v>
      </c>
    </row>
    <row r="39" spans="1:10" x14ac:dyDescent="0.25">
      <c r="A39">
        <f>datos.facturas!A39</f>
        <v>38</v>
      </c>
      <c r="B39" s="2">
        <f>datos.facturas!B39</f>
        <v>40216</v>
      </c>
      <c r="C39" t="str">
        <f>datos.facturas!I39</f>
        <v>Febrero</v>
      </c>
      <c r="D39" t="str">
        <f>datos.facturas!C39</f>
        <v>clienteA</v>
      </c>
      <c r="E39" t="str">
        <f>VLOOKUP(A39,datos.analytics!A:C,2,0)</f>
        <v>other</v>
      </c>
      <c r="F39" t="str">
        <f>VLOOKUP($A39,datos.analytics!$A:$C,3,0)</f>
        <v>perro</v>
      </c>
      <c r="G39">
        <f>datos.facturas!D39</f>
        <v>100</v>
      </c>
      <c r="H39">
        <f>datos.facturas!G39</f>
        <v>18</v>
      </c>
      <c r="I39">
        <f>datos.facturas!H39</f>
        <v>118</v>
      </c>
      <c r="J39" t="str">
        <f>datos.facturas!F39</f>
        <v>si</v>
      </c>
    </row>
    <row r="40" spans="1:10" x14ac:dyDescent="0.25">
      <c r="A40">
        <f>datos.facturas!A40</f>
        <v>39</v>
      </c>
      <c r="B40" s="2">
        <f>datos.facturas!B40</f>
        <v>40217</v>
      </c>
      <c r="C40" t="str">
        <f>datos.facturas!I40</f>
        <v>Febrero</v>
      </c>
      <c r="D40" t="str">
        <f>datos.facturas!C40</f>
        <v>clienteA</v>
      </c>
      <c r="E40" t="str">
        <f>VLOOKUP(A40,datos.analytics!A:C,2,0)</f>
        <v>organic</v>
      </c>
      <c r="F40" t="str">
        <f>VLOOKUP($A40,datos.analytics!$A:$C,3,0)</f>
        <v>gato</v>
      </c>
      <c r="G40">
        <f>datos.facturas!D40</f>
        <v>150</v>
      </c>
      <c r="H40">
        <f>datos.facturas!G40</f>
        <v>27</v>
      </c>
      <c r="I40">
        <f>datos.facturas!H40</f>
        <v>177</v>
      </c>
      <c r="J40" t="str">
        <f>datos.facturas!F40</f>
        <v>si</v>
      </c>
    </row>
    <row r="41" spans="1:10" x14ac:dyDescent="0.25">
      <c r="A41">
        <f>datos.facturas!A41</f>
        <v>40</v>
      </c>
      <c r="B41" s="2">
        <f>datos.facturas!B41</f>
        <v>40218</v>
      </c>
      <c r="C41" t="str">
        <f>datos.facturas!I41</f>
        <v>Febrero</v>
      </c>
      <c r="D41" t="str">
        <f>datos.facturas!C41</f>
        <v>clienteB</v>
      </c>
      <c r="E41" t="str">
        <f>VLOOKUP(A41,datos.analytics!A:C,2,0)</f>
        <v>referal</v>
      </c>
      <c r="F41">
        <f>VLOOKUP($A41,datos.analytics!$A:$C,3,0)</f>
        <v>0</v>
      </c>
      <c r="G41">
        <f>datos.facturas!D41</f>
        <v>75</v>
      </c>
      <c r="H41">
        <f>datos.facturas!G41</f>
        <v>13.5</v>
      </c>
      <c r="I41">
        <f>datos.facturas!H41</f>
        <v>88.5</v>
      </c>
      <c r="J41" t="str">
        <f>datos.facturas!F41</f>
        <v>si</v>
      </c>
    </row>
    <row r="42" spans="1:10" x14ac:dyDescent="0.25">
      <c r="A42">
        <f>datos.facturas!A42</f>
        <v>41</v>
      </c>
      <c r="B42" s="2">
        <f>datos.facturas!B42</f>
        <v>40219</v>
      </c>
      <c r="C42" t="str">
        <f>datos.facturas!I42</f>
        <v>Febrero</v>
      </c>
      <c r="D42" t="str">
        <f>datos.facturas!C42</f>
        <v>clienteD</v>
      </c>
      <c r="E42" t="str">
        <f>VLOOKUP(A42,datos.analytics!A:C,2,0)</f>
        <v>direct</v>
      </c>
      <c r="F42">
        <f>VLOOKUP($A42,datos.analytics!$A:$C,3,0)</f>
        <v>0</v>
      </c>
      <c r="G42">
        <f>datos.facturas!D42</f>
        <v>200</v>
      </c>
      <c r="H42">
        <f>datos.facturas!G42</f>
        <v>36</v>
      </c>
      <c r="I42">
        <f>datos.facturas!H42</f>
        <v>236</v>
      </c>
      <c r="J42" t="str">
        <f>datos.facturas!F42</f>
        <v>si</v>
      </c>
    </row>
    <row r="43" spans="1:10" x14ac:dyDescent="0.25">
      <c r="A43">
        <f>datos.facturas!A43</f>
        <v>42</v>
      </c>
      <c r="B43" s="2">
        <f>datos.facturas!B43</f>
        <v>40220</v>
      </c>
      <c r="C43" t="str">
        <f>datos.facturas!I43</f>
        <v>Febrero</v>
      </c>
      <c r="D43" t="str">
        <f>datos.facturas!C43</f>
        <v>clienteA</v>
      </c>
      <c r="E43" t="str">
        <f>VLOOKUP(A43,datos.analytics!A:C,2,0)</f>
        <v>organic</v>
      </c>
      <c r="F43" t="str">
        <f>VLOOKUP($A43,datos.analytics!$A:$C,3,0)</f>
        <v>jardin</v>
      </c>
      <c r="G43">
        <f>datos.facturas!D43</f>
        <v>125</v>
      </c>
      <c r="H43">
        <f>datos.facturas!G43</f>
        <v>10</v>
      </c>
      <c r="I43">
        <f>datos.facturas!H43</f>
        <v>135</v>
      </c>
      <c r="J43" t="str">
        <f>datos.facturas!F43</f>
        <v>no</v>
      </c>
    </row>
    <row r="44" spans="1:10" x14ac:dyDescent="0.25">
      <c r="A44">
        <f>datos.facturas!A44</f>
        <v>43</v>
      </c>
      <c r="B44" s="2">
        <f>datos.facturas!B44</f>
        <v>40221</v>
      </c>
      <c r="C44" t="str">
        <f>datos.facturas!I44</f>
        <v>Febrero</v>
      </c>
      <c r="D44" t="str">
        <f>datos.facturas!C44</f>
        <v>clienteB</v>
      </c>
      <c r="E44" t="str">
        <f>VLOOKUP(A44,datos.analytics!A:C,2,0)</f>
        <v>other</v>
      </c>
      <c r="F44" t="str">
        <f>VLOOKUP($A44,datos.analytics!$A:$C,3,0)</f>
        <v>conejo</v>
      </c>
      <c r="G44">
        <f>datos.facturas!D44</f>
        <v>50</v>
      </c>
      <c r="H44">
        <f>datos.facturas!G44</f>
        <v>9</v>
      </c>
      <c r="I44">
        <f>datos.facturas!H44</f>
        <v>59</v>
      </c>
      <c r="J44" t="str">
        <f>datos.facturas!F44</f>
        <v>no</v>
      </c>
    </row>
    <row r="45" spans="1:10" x14ac:dyDescent="0.25">
      <c r="A45">
        <f>datos.facturas!A45</f>
        <v>44</v>
      </c>
      <c r="B45" s="2">
        <f>datos.facturas!B45</f>
        <v>40222</v>
      </c>
      <c r="C45" t="str">
        <f>datos.facturas!I45</f>
        <v>Febrero</v>
      </c>
      <c r="D45" t="str">
        <f>datos.facturas!C45</f>
        <v>clienteC</v>
      </c>
      <c r="E45" t="str">
        <f>VLOOKUP(A45,datos.analytics!A:C,2,0)</f>
        <v>organic</v>
      </c>
      <c r="F45" t="str">
        <f>VLOOKUP($A45,datos.analytics!$A:$C,3,0)</f>
        <v>porche</v>
      </c>
      <c r="G45">
        <f>datos.facturas!D45</f>
        <v>25</v>
      </c>
      <c r="H45">
        <f>datos.facturas!G45</f>
        <v>4.5</v>
      </c>
      <c r="I45">
        <f>datos.facturas!H45</f>
        <v>29.5</v>
      </c>
      <c r="J45" t="str">
        <f>datos.facturas!F45</f>
        <v>si</v>
      </c>
    </row>
    <row r="46" spans="1:10" x14ac:dyDescent="0.25">
      <c r="A46">
        <f>datos.facturas!A46</f>
        <v>45</v>
      </c>
      <c r="B46" s="2">
        <f>datos.facturas!B46</f>
        <v>40223</v>
      </c>
      <c r="C46" t="str">
        <f>datos.facturas!I46</f>
        <v>Febrero</v>
      </c>
      <c r="D46" t="str">
        <f>datos.facturas!C46</f>
        <v>clienteD</v>
      </c>
      <c r="E46" t="str">
        <f>VLOOKUP(A46,datos.analytics!A:C,2,0)</f>
        <v>referal</v>
      </c>
      <c r="F46">
        <f>VLOOKUP($A46,datos.analytics!$A:$C,3,0)</f>
        <v>0</v>
      </c>
      <c r="G46">
        <f>datos.facturas!D46</f>
        <v>30</v>
      </c>
      <c r="H46">
        <f>datos.facturas!G46</f>
        <v>2.4</v>
      </c>
      <c r="I46">
        <f>datos.facturas!H46</f>
        <v>32.4</v>
      </c>
      <c r="J46" t="str">
        <f>datos.facturas!F46</f>
        <v>no</v>
      </c>
    </row>
    <row r="47" spans="1:10" x14ac:dyDescent="0.25">
      <c r="B47" s="2"/>
    </row>
    <row r="48" spans="1:10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5" spans="2:2" x14ac:dyDescent="0.25">
      <c r="B55" s="2"/>
    </row>
    <row r="56" spans="2:2" x14ac:dyDescent="0.25">
      <c r="B56" s="2"/>
    </row>
    <row r="57" spans="2:2" x14ac:dyDescent="0.25">
      <c r="B57" s="2"/>
    </row>
    <row r="58" spans="2:2" x14ac:dyDescent="0.25">
      <c r="B58" s="2"/>
    </row>
    <row r="59" spans="2:2" x14ac:dyDescent="0.25">
      <c r="B59" s="2"/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F2" sqref="F2"/>
    </sheetView>
  </sheetViews>
  <sheetFormatPr baseColWidth="10" defaultRowHeight="15" x14ac:dyDescent="0.25"/>
  <cols>
    <col min="4" max="4" width="11.42578125" style="3"/>
    <col min="7" max="7" width="11.42578125" style="5"/>
    <col min="8" max="8" width="12.28515625" style="6" bestFit="1" customWidth="1"/>
    <col min="9" max="9" width="11.42578125" style="6"/>
    <col min="10" max="10" width="8.42578125" style="6" customWidth="1"/>
  </cols>
  <sheetData>
    <row r="1" spans="1:9" x14ac:dyDescent="0.25">
      <c r="A1" s="1" t="s">
        <v>0</v>
      </c>
      <c r="B1" s="1" t="s">
        <v>5</v>
      </c>
      <c r="C1" s="1" t="s">
        <v>1</v>
      </c>
      <c r="D1" s="4" t="s">
        <v>2</v>
      </c>
      <c r="E1" s="1" t="s">
        <v>6</v>
      </c>
      <c r="F1" s="1" t="s">
        <v>3</v>
      </c>
      <c r="G1" s="5" t="s">
        <v>29</v>
      </c>
      <c r="H1" s="6" t="s">
        <v>30</v>
      </c>
      <c r="I1" s="6" t="s">
        <v>16</v>
      </c>
    </row>
    <row r="2" spans="1:9" x14ac:dyDescent="0.25">
      <c r="A2">
        <v>1</v>
      </c>
      <c r="B2" s="2">
        <v>40179</v>
      </c>
      <c r="C2" t="s">
        <v>11</v>
      </c>
      <c r="D2" s="3">
        <v>100</v>
      </c>
      <c r="E2" t="s">
        <v>9</v>
      </c>
      <c r="F2" t="s">
        <v>64</v>
      </c>
      <c r="G2" s="5">
        <f>D2*(VLOOKUP(E2,bbdd.facturas!A:B,2)/100)</f>
        <v>18</v>
      </c>
      <c r="H2" s="5">
        <f>D2+G2</f>
        <v>118</v>
      </c>
      <c r="I2" s="6" t="str">
        <f>VLOOKUP(MONTH(B2),bbdd.facturas!D:E,2)</f>
        <v>Enero</v>
      </c>
    </row>
    <row r="3" spans="1:9" x14ac:dyDescent="0.25">
      <c r="A3">
        <v>2</v>
      </c>
      <c r="B3" s="2">
        <v>40180</v>
      </c>
      <c r="C3" t="s">
        <v>12</v>
      </c>
      <c r="D3" s="3">
        <v>150</v>
      </c>
      <c r="E3" t="s">
        <v>9</v>
      </c>
      <c r="F3" t="s">
        <v>4</v>
      </c>
      <c r="G3" s="5">
        <f>D3*(VLOOKUP(E3,bbdd.facturas!A:B,2)/100)</f>
        <v>27</v>
      </c>
      <c r="H3" s="5">
        <f t="shared" ref="H3:H43" si="0">D3+G3</f>
        <v>177</v>
      </c>
      <c r="I3" s="6" t="str">
        <f>VLOOKUP(MONTH(B3),bbdd.facturas!D:E,2)</f>
        <v>Enero</v>
      </c>
    </row>
    <row r="4" spans="1:9" x14ac:dyDescent="0.25">
      <c r="A4">
        <v>3</v>
      </c>
      <c r="B4" s="2">
        <v>40181</v>
      </c>
      <c r="C4" t="s">
        <v>13</v>
      </c>
      <c r="D4" s="3">
        <v>75</v>
      </c>
      <c r="E4" t="s">
        <v>9</v>
      </c>
      <c r="F4" t="s">
        <v>64</v>
      </c>
      <c r="G4" s="5">
        <f>D4*(VLOOKUP(E4,bbdd.facturas!A:B,2)/100)</f>
        <v>13.5</v>
      </c>
      <c r="H4" s="5">
        <f t="shared" si="0"/>
        <v>88.5</v>
      </c>
      <c r="I4" s="6" t="str">
        <f>VLOOKUP(MONTH(B4),bbdd.facturas!D:E,2)</f>
        <v>Enero</v>
      </c>
    </row>
    <row r="5" spans="1:9" x14ac:dyDescent="0.25">
      <c r="A5">
        <v>4</v>
      </c>
      <c r="B5" s="2">
        <v>40182</v>
      </c>
      <c r="C5" t="s">
        <v>14</v>
      </c>
      <c r="D5" s="3">
        <v>200</v>
      </c>
      <c r="E5" t="s">
        <v>9</v>
      </c>
      <c r="F5" t="s">
        <v>64</v>
      </c>
      <c r="G5" s="5">
        <f>D5*(VLOOKUP(E5,bbdd.facturas!A:B,2)/100)</f>
        <v>36</v>
      </c>
      <c r="H5" s="5">
        <f t="shared" si="0"/>
        <v>236</v>
      </c>
      <c r="I5" s="6" t="str">
        <f>VLOOKUP(MONTH(B5),bbdd.facturas!D:E,2)</f>
        <v>Enero</v>
      </c>
    </row>
    <row r="6" spans="1:9" x14ac:dyDescent="0.25">
      <c r="A6">
        <v>5</v>
      </c>
      <c r="B6" s="2">
        <v>40183</v>
      </c>
      <c r="C6" t="s">
        <v>11</v>
      </c>
      <c r="D6" s="3">
        <v>125</v>
      </c>
      <c r="E6" t="s">
        <v>9</v>
      </c>
      <c r="F6" t="s">
        <v>4</v>
      </c>
      <c r="G6" s="5">
        <f>D6*(VLOOKUP(E6,bbdd.facturas!A:B,2)/100)</f>
        <v>22.5</v>
      </c>
      <c r="H6" s="5">
        <f t="shared" si="0"/>
        <v>147.5</v>
      </c>
      <c r="I6" s="6" t="str">
        <f>VLOOKUP(MONTH(B6),bbdd.facturas!D:E,2)</f>
        <v>Enero</v>
      </c>
    </row>
    <row r="7" spans="1:9" x14ac:dyDescent="0.25">
      <c r="A7">
        <v>6</v>
      </c>
      <c r="B7" s="2">
        <v>40184</v>
      </c>
      <c r="C7" t="s">
        <v>12</v>
      </c>
      <c r="D7" s="3">
        <v>100</v>
      </c>
      <c r="E7" t="s">
        <v>10</v>
      </c>
      <c r="F7" t="s">
        <v>64</v>
      </c>
      <c r="G7" s="5">
        <f>D7*(VLOOKUP(E7,bbdd.facturas!A:B,2)/100)</f>
        <v>8</v>
      </c>
      <c r="H7" s="5">
        <f t="shared" si="0"/>
        <v>108</v>
      </c>
      <c r="I7" s="6" t="str">
        <f>VLOOKUP(MONTH(B7),bbdd.facturas!D:E,2)</f>
        <v>Enero</v>
      </c>
    </row>
    <row r="8" spans="1:9" x14ac:dyDescent="0.25">
      <c r="A8">
        <v>7</v>
      </c>
      <c r="B8" s="2">
        <v>40185</v>
      </c>
      <c r="C8" t="s">
        <v>13</v>
      </c>
      <c r="D8" s="3">
        <v>175</v>
      </c>
      <c r="E8" t="s">
        <v>10</v>
      </c>
      <c r="F8" t="s">
        <v>64</v>
      </c>
      <c r="G8" s="5">
        <f>D8*(VLOOKUP(E8,bbdd.facturas!A:B,2)/100)</f>
        <v>14</v>
      </c>
      <c r="H8" s="5">
        <f t="shared" si="0"/>
        <v>189</v>
      </c>
      <c r="I8" s="6" t="str">
        <f>VLOOKUP(MONTH(B8),bbdd.facturas!D:E,2)</f>
        <v>Enero</v>
      </c>
    </row>
    <row r="9" spans="1:9" x14ac:dyDescent="0.25">
      <c r="A9">
        <v>8</v>
      </c>
      <c r="B9" s="2">
        <v>40186</v>
      </c>
      <c r="C9" t="s">
        <v>14</v>
      </c>
      <c r="D9" s="3">
        <v>200</v>
      </c>
      <c r="E9" t="s">
        <v>9</v>
      </c>
      <c r="F9" t="s">
        <v>4</v>
      </c>
      <c r="G9" s="5">
        <f>D9*(VLOOKUP(E9,bbdd.facturas!A:B,2)/100)</f>
        <v>36</v>
      </c>
      <c r="H9" s="5">
        <f t="shared" si="0"/>
        <v>236</v>
      </c>
      <c r="I9" s="6" t="str">
        <f>VLOOKUP(MONTH(B9),bbdd.facturas!D:E,2)</f>
        <v>Enero</v>
      </c>
    </row>
    <row r="10" spans="1:9" x14ac:dyDescent="0.25">
      <c r="A10">
        <v>9</v>
      </c>
      <c r="B10" s="2">
        <v>40187</v>
      </c>
      <c r="C10" t="s">
        <v>11</v>
      </c>
      <c r="D10" s="3">
        <v>100</v>
      </c>
      <c r="E10" t="s">
        <v>9</v>
      </c>
      <c r="F10" t="s">
        <v>64</v>
      </c>
      <c r="G10" s="5">
        <f>D10*(VLOOKUP(E10,bbdd.facturas!A:B,2)/100)</f>
        <v>18</v>
      </c>
      <c r="H10" s="5">
        <f t="shared" si="0"/>
        <v>118</v>
      </c>
      <c r="I10" s="6" t="str">
        <f>VLOOKUP(MONTH(B10),bbdd.facturas!D:E,2)</f>
        <v>Enero</v>
      </c>
    </row>
    <row r="11" spans="1:9" x14ac:dyDescent="0.25">
      <c r="A11">
        <v>10</v>
      </c>
      <c r="B11" s="2">
        <v>40188</v>
      </c>
      <c r="C11" t="s">
        <v>12</v>
      </c>
      <c r="D11" s="3">
        <v>100</v>
      </c>
      <c r="E11" t="s">
        <v>9</v>
      </c>
      <c r="F11" t="s">
        <v>64</v>
      </c>
      <c r="G11" s="5">
        <f>D11*(VLOOKUP(E11,bbdd.facturas!A:B,2)/100)</f>
        <v>18</v>
      </c>
      <c r="H11" s="5">
        <f t="shared" si="0"/>
        <v>118</v>
      </c>
      <c r="I11" s="6" t="str">
        <f>VLOOKUP(MONTH(B11),bbdd.facturas!D:E,2)</f>
        <v>Enero</v>
      </c>
    </row>
    <row r="12" spans="1:9" x14ac:dyDescent="0.25">
      <c r="A12">
        <v>11</v>
      </c>
      <c r="B12" s="2">
        <v>40189</v>
      </c>
      <c r="C12" t="s">
        <v>13</v>
      </c>
      <c r="D12" s="3">
        <v>150</v>
      </c>
      <c r="E12" t="s">
        <v>9</v>
      </c>
      <c r="F12" t="s">
        <v>4</v>
      </c>
      <c r="G12" s="5">
        <f>D12*(VLOOKUP(E12,bbdd.facturas!A:B,2)/100)</f>
        <v>27</v>
      </c>
      <c r="H12" s="5">
        <f t="shared" si="0"/>
        <v>177</v>
      </c>
      <c r="I12" s="6" t="str">
        <f>VLOOKUP(MONTH(B12),bbdd.facturas!D:E,2)</f>
        <v>Enero</v>
      </c>
    </row>
    <row r="13" spans="1:9" x14ac:dyDescent="0.25">
      <c r="A13">
        <v>12</v>
      </c>
      <c r="B13" s="2">
        <v>40190</v>
      </c>
      <c r="C13" t="s">
        <v>14</v>
      </c>
      <c r="D13" s="3">
        <v>75</v>
      </c>
      <c r="E13" t="s">
        <v>9</v>
      </c>
      <c r="F13" t="s">
        <v>64</v>
      </c>
      <c r="G13" s="5">
        <f>D13*(VLOOKUP(E13,bbdd.facturas!A:B,2)/100)</f>
        <v>13.5</v>
      </c>
      <c r="H13" s="5">
        <f t="shared" si="0"/>
        <v>88.5</v>
      </c>
      <c r="I13" s="6" t="str">
        <f>VLOOKUP(MONTH(B13),bbdd.facturas!D:E,2)</f>
        <v>Enero</v>
      </c>
    </row>
    <row r="14" spans="1:9" x14ac:dyDescent="0.25">
      <c r="A14">
        <v>13</v>
      </c>
      <c r="B14" s="2">
        <v>40191</v>
      </c>
      <c r="C14" t="s">
        <v>11</v>
      </c>
      <c r="D14" s="3">
        <v>200</v>
      </c>
      <c r="E14" t="s">
        <v>9</v>
      </c>
      <c r="F14" t="s">
        <v>64</v>
      </c>
      <c r="G14" s="5">
        <f>D14*(VLOOKUP(E14,bbdd.facturas!A:B,2)/100)</f>
        <v>36</v>
      </c>
      <c r="H14" s="5">
        <f t="shared" si="0"/>
        <v>236</v>
      </c>
      <c r="I14" s="6" t="str">
        <f>VLOOKUP(MONTH(B14),bbdd.facturas!D:E,2)</f>
        <v>Enero</v>
      </c>
    </row>
    <row r="15" spans="1:9" x14ac:dyDescent="0.25">
      <c r="A15">
        <v>14</v>
      </c>
      <c r="B15" s="2">
        <v>40192</v>
      </c>
      <c r="C15" t="s">
        <v>12</v>
      </c>
      <c r="D15" s="3">
        <v>125</v>
      </c>
      <c r="E15" t="s">
        <v>9</v>
      </c>
      <c r="F15" t="s">
        <v>64</v>
      </c>
      <c r="G15" s="5">
        <f>D15*(VLOOKUP(E15,bbdd.facturas!A:B,2)/100)</f>
        <v>22.5</v>
      </c>
      <c r="H15" s="5">
        <f t="shared" si="0"/>
        <v>147.5</v>
      </c>
      <c r="I15" s="6" t="str">
        <f>VLOOKUP(MONTH(B15),bbdd.facturas!D:E,2)</f>
        <v>Enero</v>
      </c>
    </row>
    <row r="16" spans="1:9" x14ac:dyDescent="0.25">
      <c r="A16">
        <v>15</v>
      </c>
      <c r="B16" s="2">
        <v>40193</v>
      </c>
      <c r="C16" t="s">
        <v>13</v>
      </c>
      <c r="D16" s="3">
        <v>100</v>
      </c>
      <c r="E16" t="s">
        <v>10</v>
      </c>
      <c r="F16" t="s">
        <v>4</v>
      </c>
      <c r="G16" s="5">
        <f>D16*(VLOOKUP(E16,bbdd.facturas!A:B,2)/100)</f>
        <v>8</v>
      </c>
      <c r="H16" s="5">
        <f t="shared" si="0"/>
        <v>108</v>
      </c>
      <c r="I16" s="6" t="str">
        <f>VLOOKUP(MONTH(B16),bbdd.facturas!D:E,2)</f>
        <v>Enero</v>
      </c>
    </row>
    <row r="17" spans="1:9" x14ac:dyDescent="0.25">
      <c r="A17">
        <v>16</v>
      </c>
      <c r="B17" s="2">
        <v>40194</v>
      </c>
      <c r="C17" t="s">
        <v>14</v>
      </c>
      <c r="D17" s="3">
        <v>175</v>
      </c>
      <c r="E17" t="s">
        <v>9</v>
      </c>
      <c r="F17" t="s">
        <v>64</v>
      </c>
      <c r="G17" s="5">
        <f>D17*(VLOOKUP(E17,bbdd.facturas!A:B,2)/100)</f>
        <v>31.5</v>
      </c>
      <c r="H17" s="5">
        <f t="shared" si="0"/>
        <v>206.5</v>
      </c>
      <c r="I17" s="6" t="str">
        <f>VLOOKUP(MONTH(B17),bbdd.facturas!D:E,2)</f>
        <v>Enero</v>
      </c>
    </row>
    <row r="18" spans="1:9" x14ac:dyDescent="0.25">
      <c r="A18">
        <v>17</v>
      </c>
      <c r="B18" s="2">
        <v>40195</v>
      </c>
      <c r="C18" t="s">
        <v>11</v>
      </c>
      <c r="D18" s="3">
        <v>100</v>
      </c>
      <c r="E18" t="s">
        <v>9</v>
      </c>
      <c r="F18" t="s">
        <v>64</v>
      </c>
      <c r="G18" s="5">
        <f>D18*(VLOOKUP(E18,bbdd.facturas!A:B,2)/100)</f>
        <v>18</v>
      </c>
      <c r="H18" s="5">
        <f t="shared" si="0"/>
        <v>118</v>
      </c>
      <c r="I18" s="6" t="str">
        <f>VLOOKUP(MONTH(B18),bbdd.facturas!D:E,2)</f>
        <v>Enero</v>
      </c>
    </row>
    <row r="19" spans="1:9" x14ac:dyDescent="0.25">
      <c r="A19">
        <v>18</v>
      </c>
      <c r="B19" s="2">
        <v>40196</v>
      </c>
      <c r="C19" t="s">
        <v>11</v>
      </c>
      <c r="D19" s="3">
        <v>150</v>
      </c>
      <c r="E19" t="s">
        <v>9</v>
      </c>
      <c r="F19" t="s">
        <v>64</v>
      </c>
      <c r="G19" s="5">
        <f>D19*(VLOOKUP(E19,bbdd.facturas!A:B,2)/100)</f>
        <v>27</v>
      </c>
      <c r="H19" s="5">
        <f t="shared" si="0"/>
        <v>177</v>
      </c>
      <c r="I19" s="6" t="str">
        <f>VLOOKUP(MONTH(B19),bbdd.facturas!D:E,2)</f>
        <v>Enero</v>
      </c>
    </row>
    <row r="20" spans="1:9" x14ac:dyDescent="0.25">
      <c r="A20">
        <v>19</v>
      </c>
      <c r="B20" s="2">
        <v>40197</v>
      </c>
      <c r="C20" t="s">
        <v>12</v>
      </c>
      <c r="D20" s="3">
        <v>75</v>
      </c>
      <c r="E20" t="s">
        <v>9</v>
      </c>
      <c r="F20" t="s">
        <v>64</v>
      </c>
      <c r="G20" s="5">
        <f>D20*(VLOOKUP(E20,bbdd.facturas!A:B,2)/100)</f>
        <v>13.5</v>
      </c>
      <c r="H20" s="5">
        <f t="shared" si="0"/>
        <v>88.5</v>
      </c>
      <c r="I20" s="6" t="str">
        <f>VLOOKUP(MONTH(B20),bbdd.facturas!D:E,2)</f>
        <v>Enero</v>
      </c>
    </row>
    <row r="21" spans="1:9" x14ac:dyDescent="0.25">
      <c r="A21">
        <v>20</v>
      </c>
      <c r="B21" s="2">
        <v>40198</v>
      </c>
      <c r="C21" t="s">
        <v>14</v>
      </c>
      <c r="D21" s="3">
        <v>200</v>
      </c>
      <c r="E21" t="s">
        <v>9</v>
      </c>
      <c r="F21" t="s">
        <v>64</v>
      </c>
      <c r="G21" s="5">
        <f>D21*(VLOOKUP(E21,bbdd.facturas!A:B,2)/100)</f>
        <v>36</v>
      </c>
      <c r="H21" s="5">
        <f t="shared" si="0"/>
        <v>236</v>
      </c>
      <c r="I21" s="6" t="str">
        <f>VLOOKUP(MONTH(B21),bbdd.facturas!D:E,2)</f>
        <v>Enero</v>
      </c>
    </row>
    <row r="22" spans="1:9" x14ac:dyDescent="0.25">
      <c r="A22">
        <v>21</v>
      </c>
      <c r="B22" s="2">
        <v>40199</v>
      </c>
      <c r="C22" t="s">
        <v>11</v>
      </c>
      <c r="D22" s="3">
        <v>125</v>
      </c>
      <c r="E22" t="s">
        <v>10</v>
      </c>
      <c r="F22" t="s">
        <v>4</v>
      </c>
      <c r="G22" s="5">
        <f>D22*(VLOOKUP(E22,bbdd.facturas!A:B,2)/100)</f>
        <v>10</v>
      </c>
      <c r="H22" s="5">
        <f t="shared" si="0"/>
        <v>135</v>
      </c>
      <c r="I22" s="6" t="str">
        <f>VLOOKUP(MONTH(B22),bbdd.facturas!D:E,2)</f>
        <v>Enero</v>
      </c>
    </row>
    <row r="23" spans="1:9" x14ac:dyDescent="0.25">
      <c r="A23">
        <v>22</v>
      </c>
      <c r="B23" s="2">
        <v>40200</v>
      </c>
      <c r="C23" t="s">
        <v>11</v>
      </c>
      <c r="D23" s="3">
        <v>100</v>
      </c>
      <c r="E23" t="s">
        <v>9</v>
      </c>
      <c r="F23" t="s">
        <v>64</v>
      </c>
      <c r="G23" s="5">
        <f>D23*(VLOOKUP(E23,bbdd.facturas!A:B,2)/100)</f>
        <v>18</v>
      </c>
      <c r="H23" s="5">
        <f t="shared" si="0"/>
        <v>118</v>
      </c>
      <c r="I23" s="6" t="str">
        <f>VLOOKUP(MONTH(B23),bbdd.facturas!D:E,2)</f>
        <v>Enero</v>
      </c>
    </row>
    <row r="24" spans="1:9" x14ac:dyDescent="0.25">
      <c r="A24">
        <v>23</v>
      </c>
      <c r="B24" s="2">
        <v>40201</v>
      </c>
      <c r="C24" t="s">
        <v>12</v>
      </c>
      <c r="D24" s="3">
        <v>150</v>
      </c>
      <c r="E24" t="s">
        <v>9</v>
      </c>
      <c r="F24" t="s">
        <v>4</v>
      </c>
      <c r="G24" s="5">
        <f>D24*(VLOOKUP(E24,bbdd.facturas!A:B,2)/100)</f>
        <v>27</v>
      </c>
      <c r="H24" s="5">
        <f t="shared" si="0"/>
        <v>177</v>
      </c>
      <c r="I24" s="6" t="str">
        <f>VLOOKUP(MONTH(B24),bbdd.facturas!D:E,2)</f>
        <v>Enero</v>
      </c>
    </row>
    <row r="25" spans="1:9" x14ac:dyDescent="0.25">
      <c r="A25">
        <v>24</v>
      </c>
      <c r="B25" s="2">
        <v>40202</v>
      </c>
      <c r="C25" t="s">
        <v>13</v>
      </c>
      <c r="D25" s="3">
        <v>75</v>
      </c>
      <c r="E25" t="s">
        <v>9</v>
      </c>
      <c r="F25" t="s">
        <v>64</v>
      </c>
      <c r="G25" s="5">
        <f>D25*(VLOOKUP(E25,bbdd.facturas!A:B,2)/100)</f>
        <v>13.5</v>
      </c>
      <c r="H25" s="5">
        <f t="shared" si="0"/>
        <v>88.5</v>
      </c>
      <c r="I25" s="6" t="str">
        <f>VLOOKUP(MONTH(B25),bbdd.facturas!D:E,2)</f>
        <v>Enero</v>
      </c>
    </row>
    <row r="26" spans="1:9" x14ac:dyDescent="0.25">
      <c r="A26">
        <v>25</v>
      </c>
      <c r="B26" s="2">
        <v>40203</v>
      </c>
      <c r="C26" t="s">
        <v>14</v>
      </c>
      <c r="D26" s="3">
        <v>200</v>
      </c>
      <c r="E26" t="s">
        <v>9</v>
      </c>
      <c r="F26" t="s">
        <v>64</v>
      </c>
      <c r="G26" s="5">
        <f>D26*(VLOOKUP(E26,bbdd.facturas!A:B,2)/100)</f>
        <v>36</v>
      </c>
      <c r="H26" s="5">
        <f t="shared" si="0"/>
        <v>236</v>
      </c>
      <c r="I26" s="6" t="str">
        <f>VLOOKUP(MONTH(B26),bbdd.facturas!D:E,2)</f>
        <v>Enero</v>
      </c>
    </row>
    <row r="27" spans="1:9" x14ac:dyDescent="0.25">
      <c r="A27">
        <v>26</v>
      </c>
      <c r="B27" s="2">
        <v>40204</v>
      </c>
      <c r="C27" t="s">
        <v>11</v>
      </c>
      <c r="D27" s="3">
        <v>125</v>
      </c>
      <c r="E27" t="s">
        <v>9</v>
      </c>
      <c r="F27" t="s">
        <v>4</v>
      </c>
      <c r="G27" s="5">
        <f>D27*(VLOOKUP(E27,bbdd.facturas!A:B,2)/100)</f>
        <v>22.5</v>
      </c>
      <c r="H27" s="5">
        <f t="shared" si="0"/>
        <v>147.5</v>
      </c>
      <c r="I27" s="6" t="str">
        <f>VLOOKUP(MONTH(B27),bbdd.facturas!D:E,2)</f>
        <v>Enero</v>
      </c>
    </row>
    <row r="28" spans="1:9" x14ac:dyDescent="0.25">
      <c r="A28">
        <v>27</v>
      </c>
      <c r="B28" s="2">
        <v>40205</v>
      </c>
      <c r="C28" t="s">
        <v>12</v>
      </c>
      <c r="D28" s="3">
        <v>100</v>
      </c>
      <c r="E28" t="s">
        <v>10</v>
      </c>
      <c r="F28" t="s">
        <v>64</v>
      </c>
      <c r="G28" s="5">
        <f>D28*(VLOOKUP(E28,bbdd.facturas!A:B,2)/100)</f>
        <v>8</v>
      </c>
      <c r="H28" s="5">
        <f t="shared" si="0"/>
        <v>108</v>
      </c>
      <c r="I28" s="6" t="str">
        <f>VLOOKUP(MONTH(B28),bbdd.facturas!D:E,2)</f>
        <v>Enero</v>
      </c>
    </row>
    <row r="29" spans="1:9" x14ac:dyDescent="0.25">
      <c r="A29">
        <v>28</v>
      </c>
      <c r="B29" s="2">
        <v>40206</v>
      </c>
      <c r="C29" t="s">
        <v>13</v>
      </c>
      <c r="D29" s="3">
        <v>175</v>
      </c>
      <c r="E29" t="s">
        <v>10</v>
      </c>
      <c r="F29" t="s">
        <v>64</v>
      </c>
      <c r="G29" s="5">
        <f>D29*(VLOOKUP(E29,bbdd.facturas!A:B,2)/100)</f>
        <v>14</v>
      </c>
      <c r="H29" s="5">
        <f t="shared" si="0"/>
        <v>189</v>
      </c>
      <c r="I29" s="6" t="str">
        <f>VLOOKUP(MONTH(B29),bbdd.facturas!D:E,2)</f>
        <v>Enero</v>
      </c>
    </row>
    <row r="30" spans="1:9" x14ac:dyDescent="0.25">
      <c r="A30">
        <v>29</v>
      </c>
      <c r="B30" s="2">
        <v>40207</v>
      </c>
      <c r="C30" t="s">
        <v>14</v>
      </c>
      <c r="D30" s="3">
        <v>200</v>
      </c>
      <c r="E30" t="s">
        <v>9</v>
      </c>
      <c r="F30" t="s">
        <v>4</v>
      </c>
      <c r="G30" s="5">
        <f>D30*(VLOOKUP(E30,bbdd.facturas!A:B,2)/100)</f>
        <v>36</v>
      </c>
      <c r="H30" s="5">
        <f t="shared" si="0"/>
        <v>236</v>
      </c>
      <c r="I30" s="6" t="str">
        <f>VLOOKUP(MONTH(B30),bbdd.facturas!D:E,2)</f>
        <v>Enero</v>
      </c>
    </row>
    <row r="31" spans="1:9" x14ac:dyDescent="0.25">
      <c r="A31">
        <v>30</v>
      </c>
      <c r="B31" s="2">
        <v>40208</v>
      </c>
      <c r="C31" t="s">
        <v>11</v>
      </c>
      <c r="D31" s="3">
        <v>100</v>
      </c>
      <c r="E31" t="s">
        <v>9</v>
      </c>
      <c r="F31" t="s">
        <v>64</v>
      </c>
      <c r="G31" s="5">
        <f>D31*(VLOOKUP(E31,bbdd.facturas!A:B,2)/100)</f>
        <v>18</v>
      </c>
      <c r="H31" s="5">
        <f t="shared" si="0"/>
        <v>118</v>
      </c>
      <c r="I31" s="6" t="str">
        <f>VLOOKUP(MONTH(B31),bbdd.facturas!D:E,2)</f>
        <v>Enero</v>
      </c>
    </row>
    <row r="32" spans="1:9" x14ac:dyDescent="0.25">
      <c r="A32">
        <v>31</v>
      </c>
      <c r="B32" s="2">
        <v>40209</v>
      </c>
      <c r="C32" t="s">
        <v>12</v>
      </c>
      <c r="D32" s="3">
        <v>100</v>
      </c>
      <c r="E32" t="s">
        <v>9</v>
      </c>
      <c r="F32" t="s">
        <v>64</v>
      </c>
      <c r="G32" s="5">
        <f>D32*(VLOOKUP(E32,bbdd.facturas!A:B,2)/100)</f>
        <v>18</v>
      </c>
      <c r="H32" s="5">
        <f t="shared" si="0"/>
        <v>118</v>
      </c>
      <c r="I32" s="6" t="str">
        <f>VLOOKUP(MONTH(B32),bbdd.facturas!D:E,2)</f>
        <v>Enero</v>
      </c>
    </row>
    <row r="33" spans="1:9" x14ac:dyDescent="0.25">
      <c r="A33">
        <v>32</v>
      </c>
      <c r="B33" s="2">
        <v>40210</v>
      </c>
      <c r="C33" t="s">
        <v>13</v>
      </c>
      <c r="D33" s="3">
        <v>150</v>
      </c>
      <c r="E33" t="s">
        <v>9</v>
      </c>
      <c r="F33" t="s">
        <v>4</v>
      </c>
      <c r="G33" s="5">
        <f>D33*(VLOOKUP(E33,bbdd.facturas!A:B,2)/100)</f>
        <v>27</v>
      </c>
      <c r="H33" s="5">
        <f t="shared" si="0"/>
        <v>177</v>
      </c>
      <c r="I33" s="6" t="str">
        <f>VLOOKUP(MONTH(B33),bbdd.facturas!D:E,2)</f>
        <v>Febrero</v>
      </c>
    </row>
    <row r="34" spans="1:9" x14ac:dyDescent="0.25">
      <c r="A34">
        <v>33</v>
      </c>
      <c r="B34" s="2">
        <v>40211</v>
      </c>
      <c r="C34" t="s">
        <v>14</v>
      </c>
      <c r="D34" s="3">
        <v>75</v>
      </c>
      <c r="E34" t="s">
        <v>9</v>
      </c>
      <c r="F34" t="s">
        <v>64</v>
      </c>
      <c r="G34" s="5">
        <f>D34*(VLOOKUP(E34,bbdd.facturas!A:B,2)/100)</f>
        <v>13.5</v>
      </c>
      <c r="H34" s="5">
        <f t="shared" si="0"/>
        <v>88.5</v>
      </c>
      <c r="I34" s="6" t="str">
        <f>VLOOKUP(MONTH(B34),bbdd.facturas!D:E,2)</f>
        <v>Febrero</v>
      </c>
    </row>
    <row r="35" spans="1:9" x14ac:dyDescent="0.25">
      <c r="A35">
        <v>34</v>
      </c>
      <c r="B35" s="2">
        <v>40212</v>
      </c>
      <c r="C35" t="s">
        <v>11</v>
      </c>
      <c r="D35" s="3">
        <v>200</v>
      </c>
      <c r="E35" t="s">
        <v>9</v>
      </c>
      <c r="F35" t="s">
        <v>64</v>
      </c>
      <c r="G35" s="5">
        <f>D35*(VLOOKUP(E35,bbdd.facturas!A:B,2)/100)</f>
        <v>36</v>
      </c>
      <c r="H35" s="5">
        <f t="shared" si="0"/>
        <v>236</v>
      </c>
      <c r="I35" s="6" t="str">
        <f>VLOOKUP(MONTH(B35),bbdd.facturas!D:E,2)</f>
        <v>Febrero</v>
      </c>
    </row>
    <row r="36" spans="1:9" x14ac:dyDescent="0.25">
      <c r="A36">
        <v>35</v>
      </c>
      <c r="B36" s="2">
        <v>40213</v>
      </c>
      <c r="C36" t="s">
        <v>12</v>
      </c>
      <c r="D36" s="3">
        <v>125</v>
      </c>
      <c r="E36" t="s">
        <v>9</v>
      </c>
      <c r="F36" t="s">
        <v>64</v>
      </c>
      <c r="G36" s="5">
        <f>D36*(VLOOKUP(E36,bbdd.facturas!A:B,2)/100)</f>
        <v>22.5</v>
      </c>
      <c r="H36" s="5">
        <f t="shared" si="0"/>
        <v>147.5</v>
      </c>
      <c r="I36" s="6" t="str">
        <f>VLOOKUP(MONTH(B36),bbdd.facturas!D:E,2)</f>
        <v>Febrero</v>
      </c>
    </row>
    <row r="37" spans="1:9" x14ac:dyDescent="0.25">
      <c r="A37">
        <v>36</v>
      </c>
      <c r="B37" s="2">
        <v>40214</v>
      </c>
      <c r="C37" t="s">
        <v>13</v>
      </c>
      <c r="D37" s="3">
        <v>100</v>
      </c>
      <c r="E37" t="s">
        <v>10</v>
      </c>
      <c r="F37" t="s">
        <v>4</v>
      </c>
      <c r="G37" s="5">
        <f>D37*(VLOOKUP(E37,bbdd.facturas!A:B,2)/100)</f>
        <v>8</v>
      </c>
      <c r="H37" s="5">
        <f t="shared" si="0"/>
        <v>108</v>
      </c>
      <c r="I37" s="6" t="str">
        <f>VLOOKUP(MONTH(B37),bbdd.facturas!D:E,2)</f>
        <v>Febrero</v>
      </c>
    </row>
    <row r="38" spans="1:9" x14ac:dyDescent="0.25">
      <c r="A38">
        <v>37</v>
      </c>
      <c r="B38" s="2">
        <v>40215</v>
      </c>
      <c r="C38" t="s">
        <v>14</v>
      </c>
      <c r="D38" s="3">
        <v>175</v>
      </c>
      <c r="E38" t="s">
        <v>9</v>
      </c>
      <c r="F38" t="s">
        <v>64</v>
      </c>
      <c r="G38" s="5">
        <f>D38*(VLOOKUP(E38,bbdd.facturas!A:B,2)/100)</f>
        <v>31.5</v>
      </c>
      <c r="H38" s="5">
        <f t="shared" si="0"/>
        <v>206.5</v>
      </c>
      <c r="I38" s="6" t="str">
        <f>VLOOKUP(MONTH(B38),bbdd.facturas!D:E,2)</f>
        <v>Febrero</v>
      </c>
    </row>
    <row r="39" spans="1:9" x14ac:dyDescent="0.25">
      <c r="A39">
        <v>38</v>
      </c>
      <c r="B39" s="2">
        <v>40216</v>
      </c>
      <c r="C39" t="s">
        <v>11</v>
      </c>
      <c r="D39" s="3">
        <v>100</v>
      </c>
      <c r="E39" t="s">
        <v>9</v>
      </c>
      <c r="F39" t="s">
        <v>64</v>
      </c>
      <c r="G39" s="5">
        <f>D39*(VLOOKUP(E39,bbdd.facturas!A:B,2)/100)</f>
        <v>18</v>
      </c>
      <c r="H39" s="5">
        <f t="shared" si="0"/>
        <v>118</v>
      </c>
      <c r="I39" s="6" t="str">
        <f>VLOOKUP(MONTH(B39),bbdd.facturas!D:E,2)</f>
        <v>Febrero</v>
      </c>
    </row>
    <row r="40" spans="1:9" x14ac:dyDescent="0.25">
      <c r="A40">
        <v>39</v>
      </c>
      <c r="B40" s="2">
        <v>40217</v>
      </c>
      <c r="C40" t="s">
        <v>11</v>
      </c>
      <c r="D40" s="3">
        <v>150</v>
      </c>
      <c r="E40" t="s">
        <v>9</v>
      </c>
      <c r="F40" t="s">
        <v>64</v>
      </c>
      <c r="G40" s="5">
        <f>D40*(VLOOKUP(E40,bbdd.facturas!A:B,2)/100)</f>
        <v>27</v>
      </c>
      <c r="H40" s="5">
        <f t="shared" si="0"/>
        <v>177</v>
      </c>
      <c r="I40" s="6" t="str">
        <f>VLOOKUP(MONTH(B40),bbdd.facturas!D:E,2)</f>
        <v>Febrero</v>
      </c>
    </row>
    <row r="41" spans="1:9" x14ac:dyDescent="0.25">
      <c r="A41">
        <v>40</v>
      </c>
      <c r="B41" s="2">
        <v>40218</v>
      </c>
      <c r="C41" t="s">
        <v>12</v>
      </c>
      <c r="D41" s="3">
        <v>75</v>
      </c>
      <c r="E41" t="s">
        <v>9</v>
      </c>
      <c r="F41" t="s">
        <v>64</v>
      </c>
      <c r="G41" s="5">
        <f>D41*(VLOOKUP(E41,bbdd.facturas!A:B,2)/100)</f>
        <v>13.5</v>
      </c>
      <c r="H41" s="5">
        <f t="shared" si="0"/>
        <v>88.5</v>
      </c>
      <c r="I41" s="6" t="str">
        <f>VLOOKUP(MONTH(B41),bbdd.facturas!D:E,2)</f>
        <v>Febrero</v>
      </c>
    </row>
    <row r="42" spans="1:9" x14ac:dyDescent="0.25">
      <c r="A42">
        <v>41</v>
      </c>
      <c r="B42" s="2">
        <v>40219</v>
      </c>
      <c r="C42" t="s">
        <v>14</v>
      </c>
      <c r="D42" s="3">
        <v>200</v>
      </c>
      <c r="E42" t="s">
        <v>9</v>
      </c>
      <c r="F42" t="s">
        <v>64</v>
      </c>
      <c r="G42" s="5">
        <f>D42*(VLOOKUP(E42,bbdd.facturas!A:B,2)/100)</f>
        <v>36</v>
      </c>
      <c r="H42" s="5">
        <f t="shared" si="0"/>
        <v>236</v>
      </c>
      <c r="I42" s="6" t="str">
        <f>VLOOKUP(MONTH(B42),bbdd.facturas!D:E,2)</f>
        <v>Febrero</v>
      </c>
    </row>
    <row r="43" spans="1:9" x14ac:dyDescent="0.25">
      <c r="A43">
        <v>42</v>
      </c>
      <c r="B43" s="2">
        <v>40220</v>
      </c>
      <c r="C43" t="s">
        <v>11</v>
      </c>
      <c r="D43" s="3">
        <v>125</v>
      </c>
      <c r="E43" t="s">
        <v>10</v>
      </c>
      <c r="F43" t="s">
        <v>4</v>
      </c>
      <c r="G43" s="5">
        <f>D43*(VLOOKUP(E43,bbdd.facturas!A:B,2)/100)</f>
        <v>10</v>
      </c>
      <c r="H43" s="5">
        <f t="shared" si="0"/>
        <v>135</v>
      </c>
      <c r="I43" s="6" t="str">
        <f>VLOOKUP(MONTH(B43),bbdd.facturas!D:E,2)</f>
        <v>Febrero</v>
      </c>
    </row>
    <row r="44" spans="1:9" x14ac:dyDescent="0.25">
      <c r="A44">
        <v>43</v>
      </c>
      <c r="B44" s="2">
        <v>40221</v>
      </c>
      <c r="C44" t="s">
        <v>12</v>
      </c>
      <c r="D44" s="3">
        <v>50</v>
      </c>
      <c r="E44" t="s">
        <v>9</v>
      </c>
      <c r="F44" t="s">
        <v>4</v>
      </c>
      <c r="G44" s="5">
        <f>D44*(VLOOKUP(E44,bbdd.facturas!A:B,2)/100)</f>
        <v>9</v>
      </c>
      <c r="H44" s="5">
        <f t="shared" ref="H44:H46" si="1">D44+G44</f>
        <v>59</v>
      </c>
      <c r="I44" s="6" t="str">
        <f>VLOOKUP(MONTH(B44),bbdd.facturas!D:E,2)</f>
        <v>Febrero</v>
      </c>
    </row>
    <row r="45" spans="1:9" x14ac:dyDescent="0.25">
      <c r="A45">
        <v>44</v>
      </c>
      <c r="B45" s="2">
        <v>40222</v>
      </c>
      <c r="C45" t="s">
        <v>13</v>
      </c>
      <c r="D45" s="3">
        <v>25</v>
      </c>
      <c r="E45" t="s">
        <v>9</v>
      </c>
      <c r="F45" t="s">
        <v>64</v>
      </c>
      <c r="G45" s="5">
        <f>D45*(VLOOKUP(E45,bbdd.facturas!A:B,2)/100)</f>
        <v>4.5</v>
      </c>
      <c r="H45" s="5">
        <f t="shared" si="1"/>
        <v>29.5</v>
      </c>
      <c r="I45" s="6" t="str">
        <f>VLOOKUP(MONTH(B45),bbdd.facturas!D:E,2)</f>
        <v>Febrero</v>
      </c>
    </row>
    <row r="46" spans="1:9" x14ac:dyDescent="0.25">
      <c r="A46">
        <v>45</v>
      </c>
      <c r="B46" s="2">
        <v>40223</v>
      </c>
      <c r="C46" t="s">
        <v>14</v>
      </c>
      <c r="D46" s="3">
        <v>30</v>
      </c>
      <c r="E46" t="s">
        <v>10</v>
      </c>
      <c r="F46" t="s">
        <v>4</v>
      </c>
      <c r="G46" s="5">
        <f>D46*(VLOOKUP(E46,bbdd.facturas!A:B,2)/100)</f>
        <v>2.4</v>
      </c>
      <c r="H46" s="5">
        <f t="shared" si="1"/>
        <v>32.4</v>
      </c>
      <c r="I46" s="6" t="str">
        <f>VLOOKUP(MONTH(B46),bbdd.facturas!D:E,2)</f>
        <v>Febrero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opLeftCell="A24" workbookViewId="0">
      <selection activeCell="B47" sqref="B47"/>
    </sheetView>
  </sheetViews>
  <sheetFormatPr baseColWidth="10" defaultRowHeight="15" x14ac:dyDescent="0.25"/>
  <sheetData>
    <row r="1" spans="1:3" s="1" customFormat="1" x14ac:dyDescent="0.25">
      <c r="A1" s="1" t="s">
        <v>0</v>
      </c>
      <c r="B1" s="1" t="s">
        <v>31</v>
      </c>
      <c r="C1" s="1" t="s">
        <v>32</v>
      </c>
    </row>
    <row r="2" spans="1:3" x14ac:dyDescent="0.25">
      <c r="A2">
        <v>1</v>
      </c>
      <c r="B2" t="s">
        <v>33</v>
      </c>
      <c r="C2" t="s">
        <v>37</v>
      </c>
    </row>
    <row r="3" spans="1:3" x14ac:dyDescent="0.25">
      <c r="A3">
        <v>2</v>
      </c>
      <c r="B3" t="s">
        <v>35</v>
      </c>
    </row>
    <row r="4" spans="1:3" x14ac:dyDescent="0.25">
      <c r="A4">
        <v>4</v>
      </c>
      <c r="B4" t="s">
        <v>35</v>
      </c>
    </row>
    <row r="5" spans="1:3" x14ac:dyDescent="0.25">
      <c r="A5">
        <v>11</v>
      </c>
      <c r="B5" t="s">
        <v>35</v>
      </c>
    </row>
    <row r="6" spans="1:3" x14ac:dyDescent="0.25">
      <c r="A6">
        <v>12</v>
      </c>
      <c r="B6" t="s">
        <v>35</v>
      </c>
    </row>
    <row r="7" spans="1:3" x14ac:dyDescent="0.25">
      <c r="A7">
        <v>17</v>
      </c>
      <c r="B7" t="s">
        <v>35</v>
      </c>
    </row>
    <row r="8" spans="1:3" x14ac:dyDescent="0.25">
      <c r="A8">
        <v>19</v>
      </c>
      <c r="B8" t="s">
        <v>35</v>
      </c>
    </row>
    <row r="9" spans="1:3" x14ac:dyDescent="0.25">
      <c r="A9">
        <v>26</v>
      </c>
      <c r="B9" t="s">
        <v>35</v>
      </c>
    </row>
    <row r="10" spans="1:3" x14ac:dyDescent="0.25">
      <c r="A10">
        <v>27</v>
      </c>
      <c r="B10" t="s">
        <v>35</v>
      </c>
    </row>
    <row r="11" spans="1:3" x14ac:dyDescent="0.25">
      <c r="A11">
        <v>34</v>
      </c>
      <c r="B11" t="s">
        <v>35</v>
      </c>
    </row>
    <row r="12" spans="1:3" x14ac:dyDescent="0.25">
      <c r="A12">
        <v>36</v>
      </c>
      <c r="B12" t="s">
        <v>35</v>
      </c>
    </row>
    <row r="13" spans="1:3" x14ac:dyDescent="0.25">
      <c r="A13">
        <v>41</v>
      </c>
      <c r="B13" t="s">
        <v>35</v>
      </c>
    </row>
    <row r="14" spans="1:3" x14ac:dyDescent="0.25">
      <c r="A14">
        <v>7</v>
      </c>
      <c r="B14" t="s">
        <v>33</v>
      </c>
      <c r="C14" t="s">
        <v>39</v>
      </c>
    </row>
    <row r="15" spans="1:3" x14ac:dyDescent="0.25">
      <c r="A15">
        <v>9</v>
      </c>
      <c r="B15" t="s">
        <v>33</v>
      </c>
      <c r="C15" t="s">
        <v>37</v>
      </c>
    </row>
    <row r="16" spans="1:3" x14ac:dyDescent="0.25">
      <c r="A16">
        <v>13</v>
      </c>
      <c r="B16" t="s">
        <v>33</v>
      </c>
      <c r="C16" t="s">
        <v>40</v>
      </c>
    </row>
    <row r="17" spans="1:3" x14ac:dyDescent="0.25">
      <c r="A17">
        <v>14</v>
      </c>
      <c r="B17" t="s">
        <v>33</v>
      </c>
      <c r="C17" t="s">
        <v>38</v>
      </c>
    </row>
    <row r="18" spans="1:3" x14ac:dyDescent="0.25">
      <c r="A18">
        <v>16</v>
      </c>
      <c r="B18" t="s">
        <v>33</v>
      </c>
    </row>
    <row r="19" spans="1:3" x14ac:dyDescent="0.25">
      <c r="A19">
        <v>22</v>
      </c>
      <c r="B19" t="s">
        <v>33</v>
      </c>
      <c r="C19" t="s">
        <v>38</v>
      </c>
    </row>
    <row r="20" spans="1:3" x14ac:dyDescent="0.25">
      <c r="A20">
        <v>24</v>
      </c>
      <c r="B20" t="s">
        <v>33</v>
      </c>
      <c r="C20" t="s">
        <v>37</v>
      </c>
    </row>
    <row r="21" spans="1:3" x14ac:dyDescent="0.25">
      <c r="A21">
        <v>28</v>
      </c>
      <c r="B21" t="s">
        <v>33</v>
      </c>
      <c r="C21" t="s">
        <v>38</v>
      </c>
    </row>
    <row r="22" spans="1:3" x14ac:dyDescent="0.25">
      <c r="A22">
        <v>29</v>
      </c>
      <c r="B22" t="s">
        <v>33</v>
      </c>
      <c r="C22" t="s">
        <v>38</v>
      </c>
    </row>
    <row r="23" spans="1:3" x14ac:dyDescent="0.25">
      <c r="A23">
        <v>31</v>
      </c>
      <c r="B23" t="s">
        <v>33</v>
      </c>
      <c r="C23" t="s">
        <v>40</v>
      </c>
    </row>
    <row r="24" spans="1:3" x14ac:dyDescent="0.25">
      <c r="A24">
        <v>33</v>
      </c>
      <c r="B24" t="s">
        <v>33</v>
      </c>
      <c r="C24" t="s">
        <v>39</v>
      </c>
    </row>
    <row r="25" spans="1:3" x14ac:dyDescent="0.25">
      <c r="A25">
        <v>39</v>
      </c>
      <c r="B25" t="s">
        <v>33</v>
      </c>
      <c r="C25" t="s">
        <v>39</v>
      </c>
    </row>
    <row r="26" spans="1:3" x14ac:dyDescent="0.25">
      <c r="A26">
        <v>42</v>
      </c>
      <c r="B26" t="s">
        <v>33</v>
      </c>
      <c r="C26" t="s">
        <v>40</v>
      </c>
    </row>
    <row r="27" spans="1:3" x14ac:dyDescent="0.25">
      <c r="A27">
        <v>5</v>
      </c>
      <c r="B27" t="s">
        <v>36</v>
      </c>
      <c r="C27" t="s">
        <v>40</v>
      </c>
    </row>
    <row r="28" spans="1:3" x14ac:dyDescent="0.25">
      <c r="A28">
        <v>6</v>
      </c>
      <c r="B28" t="s">
        <v>36</v>
      </c>
      <c r="C28" t="s">
        <v>38</v>
      </c>
    </row>
    <row r="29" spans="1:3" x14ac:dyDescent="0.25">
      <c r="A29">
        <v>8</v>
      </c>
      <c r="B29" t="s">
        <v>36</v>
      </c>
      <c r="C29" t="s">
        <v>37</v>
      </c>
    </row>
    <row r="30" spans="1:3" x14ac:dyDescent="0.25">
      <c r="A30">
        <v>15</v>
      </c>
      <c r="B30" t="s">
        <v>36</v>
      </c>
      <c r="C30" t="s">
        <v>38</v>
      </c>
    </row>
    <row r="31" spans="1:3" x14ac:dyDescent="0.25">
      <c r="A31">
        <v>20</v>
      </c>
      <c r="B31" t="s">
        <v>36</v>
      </c>
      <c r="C31" t="s">
        <v>39</v>
      </c>
    </row>
    <row r="32" spans="1:3" x14ac:dyDescent="0.25">
      <c r="A32">
        <v>21</v>
      </c>
      <c r="B32" t="s">
        <v>36</v>
      </c>
      <c r="C32" t="s">
        <v>37</v>
      </c>
    </row>
    <row r="33" spans="1:3" x14ac:dyDescent="0.25">
      <c r="A33">
        <v>23</v>
      </c>
      <c r="B33" t="s">
        <v>36</v>
      </c>
    </row>
    <row r="34" spans="1:3" x14ac:dyDescent="0.25">
      <c r="A34">
        <v>30</v>
      </c>
      <c r="B34" t="s">
        <v>36</v>
      </c>
      <c r="C34" t="s">
        <v>40</v>
      </c>
    </row>
    <row r="35" spans="1:3" x14ac:dyDescent="0.25">
      <c r="A35">
        <v>32</v>
      </c>
      <c r="B35" t="s">
        <v>36</v>
      </c>
      <c r="C35" t="s">
        <v>37</v>
      </c>
    </row>
    <row r="36" spans="1:3" x14ac:dyDescent="0.25">
      <c r="A36">
        <v>37</v>
      </c>
      <c r="B36" t="s">
        <v>36</v>
      </c>
      <c r="C36" t="s">
        <v>37</v>
      </c>
    </row>
    <row r="37" spans="1:3" x14ac:dyDescent="0.25">
      <c r="A37">
        <v>38</v>
      </c>
      <c r="B37" t="s">
        <v>36</v>
      </c>
      <c r="C37" t="s">
        <v>38</v>
      </c>
    </row>
    <row r="38" spans="1:3" x14ac:dyDescent="0.25">
      <c r="A38">
        <v>3</v>
      </c>
      <c r="B38" t="s">
        <v>34</v>
      </c>
    </row>
    <row r="39" spans="1:3" x14ac:dyDescent="0.25">
      <c r="A39">
        <v>10</v>
      </c>
      <c r="B39" t="s">
        <v>34</v>
      </c>
    </row>
    <row r="40" spans="1:3" x14ac:dyDescent="0.25">
      <c r="A40">
        <v>18</v>
      </c>
      <c r="B40" t="s">
        <v>34</v>
      </c>
    </row>
    <row r="41" spans="1:3" x14ac:dyDescent="0.25">
      <c r="A41">
        <v>25</v>
      </c>
      <c r="B41" t="s">
        <v>34</v>
      </c>
    </row>
    <row r="42" spans="1:3" x14ac:dyDescent="0.25">
      <c r="A42">
        <v>35</v>
      </c>
      <c r="B42" t="s">
        <v>34</v>
      </c>
    </row>
    <row r="43" spans="1:3" x14ac:dyDescent="0.25">
      <c r="A43">
        <v>40</v>
      </c>
      <c r="B43" t="s">
        <v>34</v>
      </c>
    </row>
    <row r="44" spans="1:3" x14ac:dyDescent="0.25">
      <c r="A44">
        <v>43</v>
      </c>
      <c r="B44" t="s">
        <v>36</v>
      </c>
      <c r="C44" t="s">
        <v>73</v>
      </c>
    </row>
    <row r="45" spans="1:3" x14ac:dyDescent="0.25">
      <c r="A45">
        <v>44</v>
      </c>
      <c r="B45" t="s">
        <v>33</v>
      </c>
      <c r="C45" t="s">
        <v>74</v>
      </c>
    </row>
    <row r="46" spans="1:3" x14ac:dyDescent="0.25">
      <c r="A46">
        <v>45</v>
      </c>
      <c r="B46" t="s">
        <v>34</v>
      </c>
    </row>
  </sheetData>
  <sortState ref="A2:C43">
    <sortCondition ref="B2:B43"/>
  </sortState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G1" sqref="G1"/>
    </sheetView>
  </sheetViews>
  <sheetFormatPr baseColWidth="10" defaultRowHeight="15" x14ac:dyDescent="0.25"/>
  <cols>
    <col min="4" max="4" width="15.28515625" bestFit="1" customWidth="1"/>
    <col min="7" max="7" width="11.42578125" customWidth="1"/>
  </cols>
  <sheetData>
    <row r="1" spans="1:5" s="1" customFormat="1" x14ac:dyDescent="0.25">
      <c r="A1" s="1" t="s">
        <v>7</v>
      </c>
      <c r="B1" s="1" t="s">
        <v>8</v>
      </c>
      <c r="D1" s="1" t="s">
        <v>15</v>
      </c>
      <c r="E1" s="1" t="s">
        <v>16</v>
      </c>
    </row>
    <row r="2" spans="1:5" x14ac:dyDescent="0.25">
      <c r="A2" t="s">
        <v>9</v>
      </c>
      <c r="B2">
        <v>18</v>
      </c>
      <c r="D2">
        <v>1</v>
      </c>
      <c r="E2" t="s">
        <v>17</v>
      </c>
    </row>
    <row r="3" spans="1:5" x14ac:dyDescent="0.25">
      <c r="A3" t="s">
        <v>10</v>
      </c>
      <c r="B3">
        <v>8</v>
      </c>
      <c r="D3">
        <v>2</v>
      </c>
      <c r="E3" t="s">
        <v>18</v>
      </c>
    </row>
    <row r="4" spans="1:5" x14ac:dyDescent="0.25">
      <c r="D4">
        <v>3</v>
      </c>
      <c r="E4" t="s">
        <v>19</v>
      </c>
    </row>
    <row r="5" spans="1:5" x14ac:dyDescent="0.25">
      <c r="D5">
        <v>4</v>
      </c>
      <c r="E5" t="s">
        <v>20</v>
      </c>
    </row>
    <row r="6" spans="1:5" x14ac:dyDescent="0.25">
      <c r="D6">
        <v>5</v>
      </c>
      <c r="E6" t="s">
        <v>21</v>
      </c>
    </row>
    <row r="7" spans="1:5" x14ac:dyDescent="0.25">
      <c r="D7">
        <v>6</v>
      </c>
      <c r="E7" t="s">
        <v>22</v>
      </c>
    </row>
    <row r="8" spans="1:5" x14ac:dyDescent="0.25">
      <c r="D8">
        <v>7</v>
      </c>
      <c r="E8" t="s">
        <v>23</v>
      </c>
    </row>
    <row r="9" spans="1:5" x14ac:dyDescent="0.25">
      <c r="D9">
        <v>8</v>
      </c>
      <c r="E9" t="s">
        <v>24</v>
      </c>
    </row>
    <row r="10" spans="1:5" x14ac:dyDescent="0.25">
      <c r="D10">
        <v>9</v>
      </c>
      <c r="E10" t="s">
        <v>25</v>
      </c>
    </row>
    <row r="11" spans="1:5" x14ac:dyDescent="0.25">
      <c r="D11">
        <v>10</v>
      </c>
      <c r="E11" t="s">
        <v>26</v>
      </c>
    </row>
    <row r="12" spans="1:5" x14ac:dyDescent="0.25">
      <c r="D12">
        <v>11</v>
      </c>
      <c r="E12" t="s">
        <v>27</v>
      </c>
    </row>
    <row r="13" spans="1:5" x14ac:dyDescent="0.25">
      <c r="D13">
        <v>12</v>
      </c>
      <c r="E13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informe.global</vt:lpstr>
      <vt:lpstr>informe.calidad_medios_clientes</vt:lpstr>
      <vt:lpstr>resumen.facturas_analytics</vt:lpstr>
      <vt:lpstr>datos.facturas</vt:lpstr>
      <vt:lpstr>datos.analytics</vt:lpstr>
      <vt:lpstr>bbdd.facturas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Iñaki Huerta</dc:creator>
  <cp:lastModifiedBy>Iñaki Huerta</cp:lastModifiedBy>
  <dcterms:created xsi:type="dcterms:W3CDTF">2012-01-26T16:10:09Z</dcterms:created>
  <dcterms:modified xsi:type="dcterms:W3CDTF">2012-01-30T14:08:39Z</dcterms:modified>
</cp:coreProperties>
</file>