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150" windowWidth="9315" windowHeight="7995" tabRatio="824" activeTab="1"/>
  </bookViews>
  <sheets>
    <sheet name="informe.global" sheetId="6" r:id="rId1"/>
    <sheet name="informe.calidad_medios_clientes" sheetId="7" r:id="rId2"/>
    <sheet name="resumen.facturas_analytics" sheetId="3" r:id="rId3"/>
    <sheet name="datos.facturas" sheetId="1" r:id="rId4"/>
    <sheet name="datos.analytics" sheetId="2" r:id="rId5"/>
    <sheet name="bbdd.facturas" sheetId="5" r:id="rId6"/>
  </sheets>
  <definedNames>
    <definedName name="SegmentaciónDeDatos_Mes">#N/A</definedName>
  </definedNames>
  <calcPr calcId="145621"/>
  <pivotCaches>
    <pivotCache cacheId="53" r:id="rId7"/>
  </pivotCaches>
  <extLst>
    <ext xmlns:x14="http://schemas.microsoft.com/office/spreadsheetml/2009/9/main" uri="{BBE1A952-AA13-448e-AADC-164F8A28A991}">
      <x14:slicerCaches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J46" i="3" l="1"/>
  <c r="I46" i="3"/>
  <c r="H46" i="3"/>
  <c r="G46" i="3"/>
  <c r="D46" i="3"/>
  <c r="C46" i="3"/>
  <c r="B46" i="3"/>
  <c r="A46" i="3"/>
  <c r="E46" i="3" s="1"/>
  <c r="J45" i="3"/>
  <c r="I45" i="3"/>
  <c r="H45" i="3"/>
  <c r="G45" i="3"/>
  <c r="D45" i="3"/>
  <c r="C45" i="3"/>
  <c r="B45" i="3"/>
  <c r="A45" i="3"/>
  <c r="E45" i="3" s="1"/>
  <c r="J44" i="3"/>
  <c r="I44" i="3"/>
  <c r="H44" i="3"/>
  <c r="G44" i="3"/>
  <c r="D44" i="3"/>
  <c r="C44" i="3"/>
  <c r="B44" i="3"/>
  <c r="A44" i="3"/>
  <c r="F44" i="3" s="1"/>
  <c r="I46" i="1"/>
  <c r="G46" i="1"/>
  <c r="H46" i="1" s="1"/>
  <c r="I45" i="1"/>
  <c r="G45" i="1"/>
  <c r="H45" i="1" s="1"/>
  <c r="I44" i="1"/>
  <c r="G44" i="1"/>
  <c r="H44" i="1" s="1"/>
  <c r="G43" i="1"/>
  <c r="H43" i="1" s="1"/>
  <c r="I43" i="3" s="1"/>
  <c r="I43" i="1"/>
  <c r="C43" i="3" s="1"/>
  <c r="A43" i="3"/>
  <c r="F43" i="3" s="1"/>
  <c r="B43" i="3"/>
  <c r="D43" i="3"/>
  <c r="G43" i="3"/>
  <c r="J43" i="3"/>
  <c r="F46" i="3" l="1"/>
  <c r="E43" i="3"/>
  <c r="F45" i="3"/>
  <c r="E44" i="3"/>
  <c r="H43" i="3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  <c r="I2" i="1"/>
  <c r="H2" i="1"/>
  <c r="G2" i="1"/>
  <c r="J42" i="3"/>
  <c r="I42" i="3"/>
  <c r="H42" i="3"/>
  <c r="G42" i="3"/>
  <c r="D42" i="3"/>
  <c r="C42" i="3"/>
  <c r="B42" i="3"/>
  <c r="A42" i="3"/>
  <c r="E42" i="3" s="1"/>
  <c r="J41" i="3"/>
  <c r="I41" i="3"/>
  <c r="H41" i="3"/>
  <c r="G41" i="3"/>
  <c r="D41" i="3"/>
  <c r="C41" i="3"/>
  <c r="B41" i="3"/>
  <c r="A41" i="3"/>
  <c r="F41" i="3" s="1"/>
  <c r="J40" i="3"/>
  <c r="I40" i="3"/>
  <c r="H40" i="3"/>
  <c r="G40" i="3"/>
  <c r="D40" i="3"/>
  <c r="C40" i="3"/>
  <c r="B40" i="3"/>
  <c r="A40" i="3"/>
  <c r="E40" i="3" s="1"/>
  <c r="J39" i="3"/>
  <c r="I39" i="3"/>
  <c r="H39" i="3"/>
  <c r="G39" i="3"/>
  <c r="D39" i="3"/>
  <c r="C39" i="3"/>
  <c r="B39" i="3"/>
  <c r="A39" i="3"/>
  <c r="F39" i="3" s="1"/>
  <c r="J38" i="3"/>
  <c r="I38" i="3"/>
  <c r="H38" i="3"/>
  <c r="G38" i="3"/>
  <c r="D38" i="3"/>
  <c r="C38" i="3"/>
  <c r="B38" i="3"/>
  <c r="A38" i="3"/>
  <c r="E38" i="3" s="1"/>
  <c r="J37" i="3"/>
  <c r="I37" i="3"/>
  <c r="H37" i="3"/>
  <c r="G37" i="3"/>
  <c r="D37" i="3"/>
  <c r="C37" i="3"/>
  <c r="B37" i="3"/>
  <c r="A37" i="3"/>
  <c r="F37" i="3" s="1"/>
  <c r="J36" i="3"/>
  <c r="I36" i="3"/>
  <c r="H36" i="3"/>
  <c r="G36" i="3"/>
  <c r="D36" i="3"/>
  <c r="C36" i="3"/>
  <c r="B36" i="3"/>
  <c r="A36" i="3"/>
  <c r="E36" i="3" s="1"/>
  <c r="J35" i="3"/>
  <c r="I35" i="3"/>
  <c r="H35" i="3"/>
  <c r="G35" i="3"/>
  <c r="D35" i="3"/>
  <c r="C35" i="3"/>
  <c r="B35" i="3"/>
  <c r="A35" i="3"/>
  <c r="F35" i="3" s="1"/>
  <c r="J34" i="3"/>
  <c r="I34" i="3"/>
  <c r="H34" i="3"/>
  <c r="G34" i="3"/>
  <c r="D34" i="3"/>
  <c r="C34" i="3"/>
  <c r="B34" i="3"/>
  <c r="A34" i="3"/>
  <c r="E34" i="3" s="1"/>
  <c r="J33" i="3"/>
  <c r="I33" i="3"/>
  <c r="H33" i="3"/>
  <c r="G33" i="3"/>
  <c r="D33" i="3"/>
  <c r="C33" i="3"/>
  <c r="B33" i="3"/>
  <c r="A33" i="3"/>
  <c r="F33" i="3" s="1"/>
  <c r="J32" i="3"/>
  <c r="I32" i="3"/>
  <c r="H32" i="3"/>
  <c r="G32" i="3"/>
  <c r="D32" i="3"/>
  <c r="C32" i="3"/>
  <c r="B32" i="3"/>
  <c r="A32" i="3"/>
  <c r="E32" i="3" s="1"/>
  <c r="J31" i="3"/>
  <c r="I31" i="3"/>
  <c r="H31" i="3"/>
  <c r="G31" i="3"/>
  <c r="D31" i="3"/>
  <c r="C31" i="3"/>
  <c r="B31" i="3"/>
  <c r="A31" i="3"/>
  <c r="F31" i="3" s="1"/>
  <c r="J30" i="3"/>
  <c r="I30" i="3"/>
  <c r="H30" i="3"/>
  <c r="G30" i="3"/>
  <c r="F30" i="3"/>
  <c r="D30" i="3"/>
  <c r="C30" i="3"/>
  <c r="B30" i="3"/>
  <c r="A30" i="3"/>
  <c r="E30" i="3" s="1"/>
  <c r="J29" i="3"/>
  <c r="I29" i="3"/>
  <c r="H29" i="3"/>
  <c r="G29" i="3"/>
  <c r="D29" i="3"/>
  <c r="C29" i="3"/>
  <c r="B29" i="3"/>
  <c r="A29" i="3"/>
  <c r="F29" i="3" s="1"/>
  <c r="J28" i="3"/>
  <c r="I28" i="3"/>
  <c r="H28" i="3"/>
  <c r="G28" i="3"/>
  <c r="D28" i="3"/>
  <c r="C28" i="3"/>
  <c r="B28" i="3"/>
  <c r="A28" i="3"/>
  <c r="E28" i="3" s="1"/>
  <c r="J27" i="3"/>
  <c r="I27" i="3"/>
  <c r="H27" i="3"/>
  <c r="G27" i="3"/>
  <c r="D27" i="3"/>
  <c r="C27" i="3"/>
  <c r="B27" i="3"/>
  <c r="A27" i="3"/>
  <c r="F27" i="3" s="1"/>
  <c r="J26" i="3"/>
  <c r="I26" i="3"/>
  <c r="H26" i="3"/>
  <c r="G26" i="3"/>
  <c r="D26" i="3"/>
  <c r="C26" i="3"/>
  <c r="B26" i="3"/>
  <c r="A26" i="3"/>
  <c r="E26" i="3" s="1"/>
  <c r="J25" i="3"/>
  <c r="I25" i="3"/>
  <c r="H25" i="3"/>
  <c r="G25" i="3"/>
  <c r="D25" i="3"/>
  <c r="C25" i="3"/>
  <c r="B25" i="3"/>
  <c r="A25" i="3"/>
  <c r="F25" i="3" s="1"/>
  <c r="J24" i="3"/>
  <c r="I24" i="3"/>
  <c r="H24" i="3"/>
  <c r="G24" i="3"/>
  <c r="D24" i="3"/>
  <c r="C24" i="3"/>
  <c r="B24" i="3"/>
  <c r="A24" i="3"/>
  <c r="E24" i="3" s="1"/>
  <c r="J23" i="3"/>
  <c r="I23" i="3"/>
  <c r="H23" i="3"/>
  <c r="G23" i="3"/>
  <c r="D23" i="3"/>
  <c r="C23" i="3"/>
  <c r="B23" i="3"/>
  <c r="A23" i="3"/>
  <c r="F23" i="3" s="1"/>
  <c r="J22" i="3"/>
  <c r="I22" i="3"/>
  <c r="H22" i="3"/>
  <c r="G22" i="3"/>
  <c r="D22" i="3"/>
  <c r="C22" i="3"/>
  <c r="B22" i="3"/>
  <c r="A22" i="3"/>
  <c r="E22" i="3" s="1"/>
  <c r="J21" i="3"/>
  <c r="I21" i="3"/>
  <c r="H21" i="3"/>
  <c r="G21" i="3"/>
  <c r="D21" i="3"/>
  <c r="C21" i="3"/>
  <c r="B21" i="3"/>
  <c r="A21" i="3"/>
  <c r="E21" i="3" s="1"/>
  <c r="J20" i="3"/>
  <c r="I20" i="3"/>
  <c r="H20" i="3"/>
  <c r="G20" i="3"/>
  <c r="D20" i="3"/>
  <c r="C20" i="3"/>
  <c r="B20" i="3"/>
  <c r="A20" i="3"/>
  <c r="E20" i="3" s="1"/>
  <c r="J19" i="3"/>
  <c r="I19" i="3"/>
  <c r="H19" i="3"/>
  <c r="G19" i="3"/>
  <c r="D19" i="3"/>
  <c r="C19" i="3"/>
  <c r="B19" i="3"/>
  <c r="A19" i="3"/>
  <c r="E19" i="3" s="1"/>
  <c r="J18" i="3"/>
  <c r="I18" i="3"/>
  <c r="H18" i="3"/>
  <c r="G18" i="3"/>
  <c r="D18" i="3"/>
  <c r="C18" i="3"/>
  <c r="B18" i="3"/>
  <c r="A18" i="3"/>
  <c r="E18" i="3" s="1"/>
  <c r="J17" i="3"/>
  <c r="I17" i="3"/>
  <c r="H17" i="3"/>
  <c r="G17" i="3"/>
  <c r="D17" i="3"/>
  <c r="C17" i="3"/>
  <c r="B17" i="3"/>
  <c r="A17" i="3"/>
  <c r="F17" i="3" s="1"/>
  <c r="J16" i="3"/>
  <c r="I16" i="3"/>
  <c r="H16" i="3"/>
  <c r="G16" i="3"/>
  <c r="D16" i="3"/>
  <c r="C16" i="3"/>
  <c r="B16" i="3"/>
  <c r="A16" i="3"/>
  <c r="E16" i="3" s="1"/>
  <c r="J15" i="3"/>
  <c r="I15" i="3"/>
  <c r="H15" i="3"/>
  <c r="G15" i="3"/>
  <c r="D15" i="3"/>
  <c r="C15" i="3"/>
  <c r="B15" i="3"/>
  <c r="A15" i="3"/>
  <c r="F15" i="3" s="1"/>
  <c r="J14" i="3"/>
  <c r="I14" i="3"/>
  <c r="H14" i="3"/>
  <c r="G14" i="3"/>
  <c r="D14" i="3"/>
  <c r="C14" i="3"/>
  <c r="B14" i="3"/>
  <c r="A14" i="3"/>
  <c r="E14" i="3" s="1"/>
  <c r="J13" i="3"/>
  <c r="I13" i="3"/>
  <c r="H13" i="3"/>
  <c r="G13" i="3"/>
  <c r="D13" i="3"/>
  <c r="C13" i="3"/>
  <c r="B13" i="3"/>
  <c r="A13" i="3"/>
  <c r="E13" i="3" s="1"/>
  <c r="J12" i="3"/>
  <c r="I12" i="3"/>
  <c r="H12" i="3"/>
  <c r="G12" i="3"/>
  <c r="D12" i="3"/>
  <c r="C12" i="3"/>
  <c r="B12" i="3"/>
  <c r="A12" i="3"/>
  <c r="E12" i="3" s="1"/>
  <c r="J11" i="3"/>
  <c r="I11" i="3"/>
  <c r="H11" i="3"/>
  <c r="G11" i="3"/>
  <c r="D11" i="3"/>
  <c r="C11" i="3"/>
  <c r="B11" i="3"/>
  <c r="A11" i="3"/>
  <c r="F11" i="3" s="1"/>
  <c r="J10" i="3"/>
  <c r="I10" i="3"/>
  <c r="H10" i="3"/>
  <c r="G10" i="3"/>
  <c r="D10" i="3"/>
  <c r="C10" i="3"/>
  <c r="B10" i="3"/>
  <c r="A10" i="3"/>
  <c r="E10" i="3" s="1"/>
  <c r="J9" i="3"/>
  <c r="I9" i="3"/>
  <c r="H9" i="3"/>
  <c r="G9" i="3"/>
  <c r="D9" i="3"/>
  <c r="C9" i="3"/>
  <c r="B9" i="3"/>
  <c r="A9" i="3"/>
  <c r="F9" i="3" s="1"/>
  <c r="J8" i="3"/>
  <c r="I8" i="3"/>
  <c r="H8" i="3"/>
  <c r="G8" i="3"/>
  <c r="D8" i="3"/>
  <c r="C8" i="3"/>
  <c r="B8" i="3"/>
  <c r="A8" i="3"/>
  <c r="E8" i="3" s="1"/>
  <c r="J7" i="3"/>
  <c r="I7" i="3"/>
  <c r="H7" i="3"/>
  <c r="G7" i="3"/>
  <c r="D7" i="3"/>
  <c r="C7" i="3"/>
  <c r="B7" i="3"/>
  <c r="A7" i="3"/>
  <c r="F7" i="3" s="1"/>
  <c r="J6" i="3"/>
  <c r="I6" i="3"/>
  <c r="H6" i="3"/>
  <c r="G6" i="3"/>
  <c r="D6" i="3"/>
  <c r="C6" i="3"/>
  <c r="B6" i="3"/>
  <c r="A6" i="3"/>
  <c r="E6" i="3" s="1"/>
  <c r="J5" i="3"/>
  <c r="I5" i="3"/>
  <c r="H5" i="3"/>
  <c r="G5" i="3"/>
  <c r="D5" i="3"/>
  <c r="C5" i="3"/>
  <c r="B5" i="3"/>
  <c r="A5" i="3"/>
  <c r="F5" i="3" s="1"/>
  <c r="J4" i="3"/>
  <c r="I4" i="3"/>
  <c r="H4" i="3"/>
  <c r="G4" i="3"/>
  <c r="D4" i="3"/>
  <c r="C4" i="3"/>
  <c r="B4" i="3"/>
  <c r="A4" i="3"/>
  <c r="E4" i="3" s="1"/>
  <c r="J3" i="3"/>
  <c r="I3" i="3"/>
  <c r="H3" i="3"/>
  <c r="G3" i="3"/>
  <c r="D3" i="3"/>
  <c r="C3" i="3"/>
  <c r="B3" i="3"/>
  <c r="A3" i="3"/>
  <c r="F3" i="3" s="1"/>
  <c r="J2" i="3"/>
  <c r="I2" i="3"/>
  <c r="H2" i="3"/>
  <c r="G2" i="3"/>
  <c r="D2" i="3"/>
  <c r="C2" i="3"/>
  <c r="B2" i="3"/>
  <c r="A2" i="3"/>
  <c r="E2" i="3" s="1"/>
  <c r="C6" i="6"/>
  <c r="C5" i="6"/>
  <c r="C4" i="6"/>
  <c r="F4" i="3" l="1"/>
  <c r="F12" i="3"/>
  <c r="F20" i="3"/>
  <c r="F28" i="3"/>
  <c r="F36" i="3"/>
  <c r="F6" i="3"/>
  <c r="F38" i="3"/>
  <c r="F8" i="3"/>
  <c r="F16" i="3"/>
  <c r="F24" i="3"/>
  <c r="F32" i="3"/>
  <c r="F40" i="3"/>
  <c r="F14" i="3"/>
  <c r="F22" i="3"/>
  <c r="F2" i="3"/>
  <c r="F10" i="3"/>
  <c r="F18" i="3"/>
  <c r="F26" i="3"/>
  <c r="F34" i="3"/>
  <c r="F42" i="3"/>
  <c r="E3" i="3"/>
  <c r="E5" i="3"/>
  <c r="E7" i="3"/>
  <c r="E9" i="3"/>
  <c r="E11" i="3"/>
  <c r="E15" i="3"/>
  <c r="E17" i="3"/>
  <c r="E23" i="3"/>
  <c r="E25" i="3"/>
  <c r="E27" i="3"/>
  <c r="E29" i="3"/>
  <c r="E31" i="3"/>
  <c r="E33" i="3"/>
  <c r="E35" i="3"/>
  <c r="E37" i="3"/>
  <c r="E39" i="3"/>
  <c r="E41" i="3"/>
  <c r="F13" i="3"/>
  <c r="F19" i="3"/>
  <c r="F21" i="3"/>
  <c r="C7" i="6"/>
</calcChain>
</file>

<file path=xl/sharedStrings.xml><?xml version="1.0" encoding="utf-8"?>
<sst xmlns="http://schemas.openxmlformats.org/spreadsheetml/2006/main" count="283" uniqueCount="62">
  <si>
    <t>id</t>
  </si>
  <si>
    <t>cliente</t>
  </si>
  <si>
    <t>importe</t>
  </si>
  <si>
    <t>pagada</t>
  </si>
  <si>
    <t xml:space="preserve">si </t>
  </si>
  <si>
    <t>no</t>
  </si>
  <si>
    <t>Fecha</t>
  </si>
  <si>
    <t>tipo Iva</t>
  </si>
  <si>
    <t>tipos de iva</t>
  </si>
  <si>
    <t>porcentaje</t>
  </si>
  <si>
    <t>normal</t>
  </si>
  <si>
    <t>reducido</t>
  </si>
  <si>
    <t>clienteA</t>
  </si>
  <si>
    <t>clienteB</t>
  </si>
  <si>
    <t>clienteC</t>
  </si>
  <si>
    <t>clienteD</t>
  </si>
  <si>
    <t>Numero de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</si>
  <si>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</si>
  <si>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</si>
  <si>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</si>
  <si>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</si>
  <si>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</si>
  <si>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</si>
  <si>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</si>
  <si>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</si>
  <si>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</si>
  <si>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</si>
  <si>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</si>
  <si>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</si>
  <si>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</si>
  <si>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</t>
  </si>
  <si>
    <t>Total Pagado</t>
  </si>
  <si>
    <t>medio</t>
  </si>
  <si>
    <t>keyword</t>
  </si>
  <si>
    <t>organic</t>
  </si>
  <si>
    <t>referal</t>
  </si>
  <si>
    <t>direct</t>
  </si>
  <si>
    <t>other</t>
  </si>
  <si>
    <t>casa</t>
  </si>
  <si>
    <t>perro</t>
  </si>
  <si>
    <t>gato</t>
  </si>
  <si>
    <t>jardin</t>
  </si>
  <si>
    <t>Total</t>
  </si>
  <si>
    <t>Visualizando:</t>
  </si>
  <si>
    <t>Ingresos:</t>
  </si>
  <si>
    <t>TOTAL:</t>
  </si>
  <si>
    <t>IVA Normal:</t>
  </si>
  <si>
    <t>IVA Reducido:</t>
  </si>
  <si>
    <t>Etiquetas de fila</t>
  </si>
  <si>
    <t>Total general</t>
  </si>
  <si>
    <t>Numero Facturas</t>
  </si>
  <si>
    <t>T.Importe</t>
  </si>
  <si>
    <t>%Ingresos</t>
  </si>
  <si>
    <t>T.Ingresos</t>
  </si>
  <si>
    <t>Ingresos por Fuente:</t>
  </si>
  <si>
    <t>Importe</t>
  </si>
  <si>
    <t>Porcentaje</t>
  </si>
  <si>
    <t>Facturas</t>
  </si>
  <si>
    <t>(en blanco)</t>
  </si>
  <si>
    <t>Suma de importe</t>
  </si>
  <si>
    <t>Evolución de ingresos por día (lastima que no sea por fuente)</t>
  </si>
  <si>
    <t>Estado de Pago de los clientes: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</si>
</sst>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6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3" tint="0.3999450666829432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0" fillId="2" borderId="0" xfId="0" applyFill="1"/>
    <xf numFmtId="0" fontId="1" fillId="0" borderId="1" xfId="0" applyFont="1" applyBorder="1"/>
    <xf numFmtId="16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0" xfId="0" applyFill="1" applyAlignment="1">
      <alignment horizontal="left"/>
    </xf>
    <xf numFmtId="164" fontId="0" fillId="0" borderId="0" xfId="0" applyNumberFormat="1" applyFill="1"/>
    <xf numFmtId="10" fontId="0" fillId="0" borderId="0" xfId="0" applyNumberForma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horizontal="left"/>
    </xf>
    <xf numFmtId="164" fontId="0" fillId="3" borderId="0" xfId="0" applyNumberFormat="1" applyFill="1"/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/>
    <xf numFmtId="10" fontId="8" fillId="0" borderId="0" xfId="0" applyNumberFormat="1" applyFont="1"/>
    <xf numFmtId="10" fontId="8" fillId="3" borderId="0" xfId="0" applyNumberFormat="1" applyFont="1" applyFill="1"/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0" fontId="8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4" borderId="0" xfId="0" applyFill="1"/>
    <xf numFmtId="10" fontId="5" fillId="0" borderId="0" xfId="0" applyNumberFormat="1" applyFont="1"/>
    <xf numFmtId="0" fontId="0" fillId="3" borderId="0" xfId="0" applyNumberFormat="1" applyFill="1"/>
    <xf numFmtId="10" fontId="10" fillId="3" borderId="0" xfId="0" applyNumberFormat="1" applyFont="1" applyFill="1"/>
    <xf numFmtId="10" fontId="5" fillId="0" borderId="0" xfId="0" applyNumberFormat="1" applyFont="1" applyFill="1"/>
    <xf numFmtId="0" fontId="12" fillId="0" borderId="0" xfId="0" applyNumberFormat="1" applyFont="1"/>
    <xf numFmtId="164" fontId="13" fillId="0" borderId="0" xfId="0" applyNumberFormat="1" applyFont="1"/>
    <xf numFmtId="0" fontId="11" fillId="0" borderId="0" xfId="0" applyFont="1" applyAlignment="1">
      <alignment horizontal="left" vertical="center"/>
    </xf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45">
    <dxf>
      <alignment horizontal="right" readingOrder="0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7030A0"/>
      </font>
    </dxf>
    <dxf>
      <font>
        <color theme="6" tint="-0.499984740745262"/>
      </font>
    </dxf>
    <dxf>
      <font>
        <color theme="5"/>
      </font>
    </dxf>
    <dxf>
      <font>
        <color theme="3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 tint="-0.499984740745262"/>
      </font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 tint="-0.249977111117893"/>
      </font>
    </dxf>
    <dxf>
      <font>
        <b/>
      </font>
    </dxf>
    <dxf>
      <fill>
        <patternFill patternType="solid">
          <bgColor theme="3" tint="0.39997558519241921"/>
        </patternFill>
      </fill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[tutorial_excel_7.xlsx]informe.calidad_medios_clientes!Tabla dinámica5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800">
                  <a:solidFill>
                    <a:schemeClr val="bg1"/>
                  </a:solidFill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15429258842644669"/>
          <c:y val="1.8429629049664976E-2"/>
          <c:w val="0.99802225839088554"/>
          <c:h val="0.98157077582372831"/>
        </c:manualLayout>
      </c:layout>
      <c:pieChart>
        <c:varyColors val="1"/>
        <c:ser>
          <c:idx val="0"/>
          <c:order val="0"/>
          <c:tx>
            <c:strRef>
              <c:f>informe.calidad_medios_clientes!$E$9</c:f>
              <c:strCache>
                <c:ptCount val="1"/>
                <c:pt idx="0">
                  <c:v>T.Ingresos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informe.calidad_medios_clientes!$D$10:$D$14</c:f>
              <c:strCache>
                <c:ptCount val="4"/>
                <c:pt idx="0">
                  <c:v>direct</c:v>
                </c:pt>
                <c:pt idx="1">
                  <c:v>organic</c:v>
                </c:pt>
                <c:pt idx="2">
                  <c:v>other</c:v>
                </c:pt>
                <c:pt idx="3">
                  <c:v>referal</c:v>
                </c:pt>
              </c:strCache>
            </c:strRef>
          </c:cat>
          <c:val>
            <c:numRef>
              <c:f>informe.calidad_medios_clientes!$E$10:$E$14</c:f>
              <c:numCache>
                <c:formatCode>#,##0.00\ "€"</c:formatCode>
                <c:ptCount val="4"/>
                <c:pt idx="0">
                  <c:v>1550</c:v>
                </c:pt>
                <c:pt idx="1">
                  <c:v>1905</c:v>
                </c:pt>
                <c:pt idx="2">
                  <c:v>1525</c:v>
                </c:pt>
                <c:pt idx="3">
                  <c:v>725</c:v>
                </c:pt>
              </c:numCache>
            </c:numRef>
          </c:val>
        </c:ser>
        <c:ser>
          <c:idx val="1"/>
          <c:order val="1"/>
          <c:tx>
            <c:strRef>
              <c:f>informe.calidad_medios_clientes!$F$9</c:f>
              <c:strCache>
                <c:ptCount val="1"/>
                <c:pt idx="0">
                  <c:v>%Ingresos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informe.calidad_medios_clientes!$D$10:$D$14</c:f>
              <c:strCache>
                <c:ptCount val="4"/>
                <c:pt idx="0">
                  <c:v>direct</c:v>
                </c:pt>
                <c:pt idx="1">
                  <c:v>organic</c:v>
                </c:pt>
                <c:pt idx="2">
                  <c:v>other</c:v>
                </c:pt>
                <c:pt idx="3">
                  <c:v>referal</c:v>
                </c:pt>
              </c:strCache>
            </c:strRef>
          </c:cat>
          <c:val>
            <c:numRef>
              <c:f>informe.calidad_medios_clientes!$F$10:$F$14</c:f>
              <c:numCache>
                <c:formatCode>0.00%</c:formatCode>
                <c:ptCount val="4"/>
                <c:pt idx="0">
                  <c:v>0.28888888888888886</c:v>
                </c:pt>
                <c:pt idx="1">
                  <c:v>0.33333333333333331</c:v>
                </c:pt>
                <c:pt idx="2">
                  <c:v>0.24444444444444444</c:v>
                </c:pt>
                <c:pt idx="3">
                  <c:v>0.13333333333333333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informe.calidad_medios_clientes!$C$30:$C$31</c:f>
              <c:numCache>
                <c:formatCode>General</c:formatCod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[tutorial_excel_7.xlsx]informe.calidad_medios_clientes!Tabla dinámica6</c:name>
    <c:fmtId val="1"/>
  </c:pivotSource>
  <c:chart>
    <c:autoTitleDeleted val="1"/>
    <c:pivotFmts>
      <c:pivotFmt>
        <c:idx val="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6887616574657624E-2"/>
          <c:y val="9.9939908650833159E-2"/>
          <c:w val="0.93053841242817625"/>
          <c:h val="0.80626921634795645"/>
        </c:manualLayout>
      </c:layout>
      <c:lineChart>
        <c:grouping val="standard"/>
        <c:varyColors val="0"/>
        <c:ser>
          <c:idx val="0"/>
          <c:order val="0"/>
          <c:tx>
            <c:strRef>
              <c:f>informe.calidad_medios_clientes!$C$36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informe.calidad_medios_clientes!$B$37:$B$83</c:f>
              <c:strCache>
                <c:ptCount val="46"/>
                <c:pt idx="0">
                  <c:v>01/01/2010</c:v>
                </c:pt>
                <c:pt idx="1">
                  <c:v>02/01/2010</c:v>
                </c:pt>
                <c:pt idx="2">
                  <c:v>03/01/2010</c:v>
                </c:pt>
                <c:pt idx="3">
                  <c:v>04/01/2010</c:v>
                </c:pt>
                <c:pt idx="4">
                  <c:v>05/01/2010</c:v>
                </c:pt>
                <c:pt idx="5">
                  <c:v>06/01/2010</c:v>
                </c:pt>
                <c:pt idx="6">
                  <c:v>07/01/2010</c:v>
                </c:pt>
                <c:pt idx="7">
                  <c:v>08/01/2010</c:v>
                </c:pt>
                <c:pt idx="8">
                  <c:v>09/01/2010</c:v>
                </c:pt>
                <c:pt idx="9">
                  <c:v>10/01/2010</c:v>
                </c:pt>
                <c:pt idx="10">
                  <c:v>11/01/2010</c:v>
                </c:pt>
                <c:pt idx="11">
                  <c:v>12/01/2010</c:v>
                </c:pt>
                <c:pt idx="12">
                  <c:v>13/01/2010</c:v>
                </c:pt>
                <c:pt idx="13">
                  <c:v>14/01/2010</c:v>
                </c:pt>
                <c:pt idx="14">
                  <c:v>15/01/2010</c:v>
                </c:pt>
                <c:pt idx="15">
                  <c:v>16/01/2010</c:v>
                </c:pt>
                <c:pt idx="16">
                  <c:v>17/01/2010</c:v>
                </c:pt>
                <c:pt idx="17">
                  <c:v>18/01/2010</c:v>
                </c:pt>
                <c:pt idx="18">
                  <c:v>19/01/2010</c:v>
                </c:pt>
                <c:pt idx="19">
                  <c:v>20/01/2010</c:v>
                </c:pt>
                <c:pt idx="20">
                  <c:v>21/01/2010</c:v>
                </c:pt>
                <c:pt idx="21">
                  <c:v>22/01/2010</c:v>
                </c:pt>
                <c:pt idx="22">
                  <c:v>23/01/2010</c:v>
                </c:pt>
                <c:pt idx="23">
                  <c:v>24/01/2010</c:v>
                </c:pt>
                <c:pt idx="24">
                  <c:v>25/01/2010</c:v>
                </c:pt>
                <c:pt idx="25">
                  <c:v>26/01/2010</c:v>
                </c:pt>
                <c:pt idx="26">
                  <c:v>27/01/2010</c:v>
                </c:pt>
                <c:pt idx="27">
                  <c:v>28/01/2010</c:v>
                </c:pt>
                <c:pt idx="28">
                  <c:v>29/01/2010</c:v>
                </c:pt>
                <c:pt idx="29">
                  <c:v>30/01/2010</c:v>
                </c:pt>
                <c:pt idx="30">
                  <c:v>31/01/2010</c:v>
                </c:pt>
                <c:pt idx="31">
                  <c:v>01/02/2010</c:v>
                </c:pt>
                <c:pt idx="32">
                  <c:v>02/02/2010</c:v>
                </c:pt>
                <c:pt idx="33">
                  <c:v>03/02/2010</c:v>
                </c:pt>
                <c:pt idx="34">
                  <c:v>04/02/2010</c:v>
                </c:pt>
                <c:pt idx="35">
                  <c:v>05/02/2010</c:v>
                </c:pt>
                <c:pt idx="36">
                  <c:v>06/02/2010</c:v>
                </c:pt>
                <c:pt idx="37">
                  <c:v>07/02/2010</c:v>
                </c:pt>
                <c:pt idx="38">
                  <c:v>08/02/2010</c:v>
                </c:pt>
                <c:pt idx="39">
                  <c:v>09/02/2010</c:v>
                </c:pt>
                <c:pt idx="40">
                  <c:v>10/02/2010</c:v>
                </c:pt>
                <c:pt idx="41">
                  <c:v>11/02/2010</c:v>
                </c:pt>
                <c:pt idx="42">
                  <c:v>12/02/2010</c:v>
                </c:pt>
                <c:pt idx="43">
                  <c:v>13/02/2010</c:v>
                </c:pt>
                <c:pt idx="44">
                  <c:v>14/02/2010</c:v>
                </c:pt>
                <c:pt idx="45">
                  <c:v>(en blanco)</c:v>
                </c:pt>
              </c:strCache>
            </c:strRef>
          </c:cat>
          <c:val>
            <c:numRef>
              <c:f>informe.calidad_medios_clientes!$C$37:$C$83</c:f>
              <c:numCache>
                <c:formatCode>General</c:formatCode>
                <c:ptCount val="46"/>
                <c:pt idx="0">
                  <c:v>100</c:v>
                </c:pt>
                <c:pt idx="1">
                  <c:v>150</c:v>
                </c:pt>
                <c:pt idx="2">
                  <c:v>75</c:v>
                </c:pt>
                <c:pt idx="3">
                  <c:v>200</c:v>
                </c:pt>
                <c:pt idx="4">
                  <c:v>125</c:v>
                </c:pt>
                <c:pt idx="5">
                  <c:v>100</c:v>
                </c:pt>
                <c:pt idx="6">
                  <c:v>175</c:v>
                </c:pt>
                <c:pt idx="7">
                  <c:v>200</c:v>
                </c:pt>
                <c:pt idx="8">
                  <c:v>100</c:v>
                </c:pt>
                <c:pt idx="9">
                  <c:v>100</c:v>
                </c:pt>
                <c:pt idx="10">
                  <c:v>150</c:v>
                </c:pt>
                <c:pt idx="11">
                  <c:v>75</c:v>
                </c:pt>
                <c:pt idx="12">
                  <c:v>200</c:v>
                </c:pt>
                <c:pt idx="13">
                  <c:v>125</c:v>
                </c:pt>
                <c:pt idx="14">
                  <c:v>100</c:v>
                </c:pt>
                <c:pt idx="15">
                  <c:v>175</c:v>
                </c:pt>
                <c:pt idx="16">
                  <c:v>100</c:v>
                </c:pt>
                <c:pt idx="17">
                  <c:v>150</c:v>
                </c:pt>
                <c:pt idx="18">
                  <c:v>75</c:v>
                </c:pt>
                <c:pt idx="19">
                  <c:v>200</c:v>
                </c:pt>
                <c:pt idx="20">
                  <c:v>125</c:v>
                </c:pt>
                <c:pt idx="21">
                  <c:v>100</c:v>
                </c:pt>
                <c:pt idx="22">
                  <c:v>150</c:v>
                </c:pt>
                <c:pt idx="23">
                  <c:v>75</c:v>
                </c:pt>
                <c:pt idx="24">
                  <c:v>200</c:v>
                </c:pt>
                <c:pt idx="25">
                  <c:v>125</c:v>
                </c:pt>
                <c:pt idx="26">
                  <c:v>100</c:v>
                </c:pt>
                <c:pt idx="27">
                  <c:v>175</c:v>
                </c:pt>
                <c:pt idx="28">
                  <c:v>200</c:v>
                </c:pt>
                <c:pt idx="29">
                  <c:v>100</c:v>
                </c:pt>
                <c:pt idx="30">
                  <c:v>100</c:v>
                </c:pt>
                <c:pt idx="31">
                  <c:v>150</c:v>
                </c:pt>
                <c:pt idx="32">
                  <c:v>75</c:v>
                </c:pt>
                <c:pt idx="33">
                  <c:v>200</c:v>
                </c:pt>
                <c:pt idx="34">
                  <c:v>125</c:v>
                </c:pt>
                <c:pt idx="35">
                  <c:v>100</c:v>
                </c:pt>
                <c:pt idx="36">
                  <c:v>175</c:v>
                </c:pt>
                <c:pt idx="37">
                  <c:v>100</c:v>
                </c:pt>
                <c:pt idx="38">
                  <c:v>150</c:v>
                </c:pt>
                <c:pt idx="39">
                  <c:v>75</c:v>
                </c:pt>
                <c:pt idx="40">
                  <c:v>200</c:v>
                </c:pt>
                <c:pt idx="41">
                  <c:v>125</c:v>
                </c:pt>
                <c:pt idx="42">
                  <c:v>50</c:v>
                </c:pt>
                <c:pt idx="43">
                  <c:v>25</c:v>
                </c:pt>
                <c:pt idx="44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39776"/>
        <c:axId val="222632576"/>
      </c:lineChart>
      <c:catAx>
        <c:axId val="208139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222632576"/>
        <c:crosses val="autoZero"/>
        <c:auto val="1"/>
        <c:lblAlgn val="ctr"/>
        <c:lblOffset val="100"/>
        <c:noMultiLvlLbl val="0"/>
      </c:catAx>
      <c:valAx>
        <c:axId val="22263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08139776"/>
        <c:crosses val="autoZero"/>
        <c:crossBetween val="between"/>
      </c:valAx>
      <c:spPr>
        <a:noFill/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56666017454533"/>
          <c:y val="0.15594538718865666"/>
          <c:w val="0.69149105478422968"/>
          <c:h val="0.71383161909377302"/>
        </c:manualLayout>
      </c:layout>
      <c:barChart>
        <c:barDir val="bar"/>
        <c:grouping val="percentStacked"/>
        <c:varyColors val="0"/>
        <c:ser>
          <c:idx val="1"/>
          <c:order val="0"/>
          <c:tx>
            <c:v>Pagadas</c:v>
          </c:tx>
          <c:spPr>
            <a:solidFill>
              <a:srgbClr val="92D050"/>
            </a:solidFill>
          </c:spPr>
          <c:invertIfNegative val="0"/>
          <c:cat>
            <c:strRef>
              <c:f>(informe.calidad_medios_clientes!$B$20,informe.calidad_medios_clientes!$B$23,informe.calidad_medios_clientes!$B$26,informe.calidad_medios_clientes!$B$29)</c:f>
              <c:strCache>
                <c:ptCount val="4"/>
                <c:pt idx="0">
                  <c:v>clienteA</c:v>
                </c:pt>
                <c:pt idx="1">
                  <c:v>clienteB</c:v>
                </c:pt>
                <c:pt idx="2">
                  <c:v>clienteC</c:v>
                </c:pt>
                <c:pt idx="3">
                  <c:v>clienteD</c:v>
                </c:pt>
              </c:strCache>
            </c:strRef>
          </c:cat>
          <c:val>
            <c:numRef>
              <c:f>(informe.calidad_medios_clientes!$D$22,informe.calidad_medios_clientes!$D$25,informe.calidad_medios_clientes!$D$28,informe.calidad_medios_clientes!$D$31)</c:f>
              <c:numCache>
                <c:formatCode>#,##0.00\ "€"</c:formatCode>
                <c:ptCount val="4"/>
                <c:pt idx="0">
                  <c:v>1300</c:v>
                </c:pt>
                <c:pt idx="1">
                  <c:v>800</c:v>
                </c:pt>
                <c:pt idx="2">
                  <c:v>525</c:v>
                </c:pt>
                <c:pt idx="3">
                  <c:v>1300</c:v>
                </c:pt>
              </c:numCache>
            </c:numRef>
          </c:val>
        </c:ser>
        <c:ser>
          <c:idx val="0"/>
          <c:order val="1"/>
          <c:tx>
            <c:v>No Pagadas</c:v>
          </c:tx>
          <c:spPr>
            <a:solidFill>
              <a:schemeClr val="accent2"/>
            </a:solidFill>
          </c:spPr>
          <c:invertIfNegative val="0"/>
          <c:cat>
            <c:strRef>
              <c:f>(informe.calidad_medios_clientes!$B$20,informe.calidad_medios_clientes!$B$23,informe.calidad_medios_clientes!$B$26,informe.calidad_medios_clientes!$B$29)</c:f>
              <c:strCache>
                <c:ptCount val="4"/>
                <c:pt idx="0">
                  <c:v>clienteA</c:v>
                </c:pt>
                <c:pt idx="1">
                  <c:v>clienteB</c:v>
                </c:pt>
                <c:pt idx="2">
                  <c:v>clienteC</c:v>
                </c:pt>
                <c:pt idx="3">
                  <c:v>clienteD</c:v>
                </c:pt>
              </c:strCache>
            </c:strRef>
          </c:cat>
          <c:val>
            <c:numRef>
              <c:f>(informe.calidad_medios_clientes!$D$21,informe.calidad_medios_clientes!$D$24,informe.calidad_medios_clientes!$D$27,informe.calidad_medios_clientes!$D$30)</c:f>
              <c:numCache>
                <c:formatCode>#,##0.00\ "€"</c:formatCode>
                <c:ptCount val="4"/>
                <c:pt idx="0">
                  <c:v>500</c:v>
                </c:pt>
                <c:pt idx="1">
                  <c:v>350</c:v>
                </c:pt>
                <c:pt idx="2">
                  <c:v>500</c:v>
                </c:pt>
                <c:pt idx="3">
                  <c:v>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37600"/>
        <c:axId val="68939136"/>
      </c:barChart>
      <c:catAx>
        <c:axId val="68937600"/>
        <c:scaling>
          <c:orientation val="minMax"/>
        </c:scaling>
        <c:delete val="0"/>
        <c:axPos val="l"/>
        <c:majorTickMark val="out"/>
        <c:minorTickMark val="none"/>
        <c:tickLblPos val="nextTo"/>
        <c:crossAx val="68939136"/>
        <c:crosses val="autoZero"/>
        <c:auto val="1"/>
        <c:lblAlgn val="ctr"/>
        <c:lblOffset val="100"/>
        <c:noMultiLvlLbl val="0"/>
      </c:catAx>
      <c:valAx>
        <c:axId val="689391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6893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28888085102436"/>
          <c:y val="6.6450968910468779E-4"/>
          <c:w val="0.63783126049173178"/>
          <c:h val="0.13601466623389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informe.calidad_medios_clientes!$D$24:$D$25</c:f>
              <c:numCache>
                <c:formatCode>#,##0.00\ "€"</c:formatCode>
                <c:ptCount val="2"/>
                <c:pt idx="0">
                  <c:v>350</c:v>
                </c:pt>
                <c:pt idx="1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informe.calidad_medios_clientes!$D$27:$D$28</c:f>
              <c:numCache>
                <c:formatCode>#,##0.00\ "€"</c:formatCode>
                <c:ptCount val="2"/>
                <c:pt idx="0">
                  <c:v>500</c:v>
                </c:pt>
                <c:pt idx="1">
                  <c:v>525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informe.calidad_medios_clientes!$D$30:$D$31</c:f>
              <c:numCache>
                <c:formatCode>#,##0.00\ "€"</c:formatCode>
                <c:ptCount val="2"/>
                <c:pt idx="0">
                  <c:v>430</c:v>
                </c:pt>
                <c:pt idx="1">
                  <c:v>1300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informe.calidad_medios_clientes!$C$21:$C$22</c:f>
              <c:numCache>
                <c:formatCode>General</c:formatCode>
                <c:ptCount val="2"/>
                <c:pt idx="0">
                  <c:v>4</c:v>
                </c:pt>
                <c:pt idx="1">
                  <c:v>10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8"/>
          <c:order val="8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informe.calidad_medios_clientes!$C$24:$C$25</c:f>
              <c:numCache>
                <c:formatCode>General</c:formatCod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informe.calidad_medios_clientes!$C$24:$C$25</c:f>
              <c:numCache>
                <c:formatCode>General</c:formatCode>
                <c:ptCount val="2"/>
                <c:pt idx="0">
                  <c:v>3</c:v>
                </c:pt>
                <c:pt idx="1">
                  <c:v>8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8"/>
          <c:order val="8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informe.calidad_medios_clientes!$C$27:$C$28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informe.calidad_medios_clientes!$C$27:$C$28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 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500</c:v>
                </c:pt>
                <c:pt idx="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6</xdr:row>
      <xdr:rowOff>247649</xdr:rowOff>
    </xdr:from>
    <xdr:to>
      <xdr:col>2</xdr:col>
      <xdr:colOff>666749</xdr:colOff>
      <xdr:row>13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17</xdr:row>
      <xdr:rowOff>133350</xdr:rowOff>
    </xdr:from>
    <xdr:to>
      <xdr:col>9</xdr:col>
      <xdr:colOff>514350</xdr:colOff>
      <xdr:row>31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1165699</xdr:colOff>
      <xdr:row>20</xdr:row>
      <xdr:rowOff>47625</xdr:rowOff>
    </xdr:from>
    <xdr:to>
      <xdr:col>2</xdr:col>
      <xdr:colOff>419100</xdr:colOff>
      <xdr:row>21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23</xdr:row>
      <xdr:rowOff>57150</xdr:rowOff>
    </xdr:from>
    <xdr:to>
      <xdr:col>2</xdr:col>
      <xdr:colOff>434501</xdr:colOff>
      <xdr:row>24</xdr:row>
      <xdr:rowOff>161926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26</xdr:row>
      <xdr:rowOff>38100</xdr:rowOff>
    </xdr:from>
    <xdr:to>
      <xdr:col>2</xdr:col>
      <xdr:colOff>434501</xdr:colOff>
      <xdr:row>27</xdr:row>
      <xdr:rowOff>142876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29</xdr:row>
      <xdr:rowOff>38100</xdr:rowOff>
    </xdr:from>
    <xdr:to>
      <xdr:col>2</xdr:col>
      <xdr:colOff>434501</xdr:colOff>
      <xdr:row>30</xdr:row>
      <xdr:rowOff>142876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762000</xdr:colOff>
      <xdr:row>20</xdr:row>
      <xdr:rowOff>47625</xdr:rowOff>
    </xdr:from>
    <xdr:to>
      <xdr:col>2</xdr:col>
      <xdr:colOff>15401</xdr:colOff>
      <xdr:row>21</xdr:row>
      <xdr:rowOff>152401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742950</xdr:colOff>
      <xdr:row>23</xdr:row>
      <xdr:rowOff>57150</xdr:rowOff>
    </xdr:from>
    <xdr:to>
      <xdr:col>1</xdr:col>
      <xdr:colOff>1167926</xdr:colOff>
      <xdr:row>24</xdr:row>
      <xdr:rowOff>161926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733425</xdr:colOff>
      <xdr:row>26</xdr:row>
      <xdr:rowOff>38100</xdr:rowOff>
    </xdr:from>
    <xdr:to>
      <xdr:col>1</xdr:col>
      <xdr:colOff>1158401</xdr:colOff>
      <xdr:row>27</xdr:row>
      <xdr:rowOff>142876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733425</xdr:colOff>
      <xdr:row>29</xdr:row>
      <xdr:rowOff>47625</xdr:rowOff>
    </xdr:from>
    <xdr:to>
      <xdr:col>1</xdr:col>
      <xdr:colOff>1158401</xdr:colOff>
      <xdr:row>30</xdr:row>
      <xdr:rowOff>152401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28574</xdr:colOff>
      <xdr:row>0</xdr:row>
      <xdr:rowOff>28575</xdr:rowOff>
    </xdr:from>
    <xdr:to>
      <xdr:col>6</xdr:col>
      <xdr:colOff>514350</xdr:colOff>
      <xdr:row>5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8174" y="28575"/>
              <a:ext cx="4724401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6</xdr:col>
      <xdr:colOff>380999</xdr:colOff>
      <xdr:row>7</xdr:row>
      <xdr:rowOff>157965</xdr:rowOff>
    </xdr:from>
    <xdr:to>
      <xdr:col>13</xdr:col>
      <xdr:colOff>476250</xdr:colOff>
      <xdr:row>12</xdr:row>
      <xdr:rowOff>171451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ñaki Huerta" refreshedDate="40936.505696064814" createdVersion="4" refreshedVersion="4" minRefreshableVersion="3" recordCount="59">
  <cacheSource type="worksheet">
    <worksheetSource ref="A1:J1048576" sheet="resumen.facturas_analytics"/>
  </cacheSource>
  <cacheFields count="10">
    <cacheField name="id" numFmtId="0">
      <sharedItems containsString="0" containsBlank="1" containsNumber="1" containsInteger="1" minValue="1" maxValue="45"/>
    </cacheField>
    <cacheField name="Fecha" numFmtId="0">
      <sharedItems containsNonDate="0" containsDate="1" containsString="0" containsBlank="1" minDate="2010-01-01T00:00:00" maxDate="2010-02-15T00:00:00" count="46">
        <d v="2010-01-01T00:00:00"/>
        <d v="2010-01-02T00:00:00"/>
        <d v="2010-01-03T00:00:00"/>
        <d v="2010-01-04T00:00:00"/>
        <d v="2010-01-05T00:00:00"/>
        <d v="2010-01-06T00:00:00"/>
        <d v="2010-01-07T00:00:00"/>
        <d v="2010-01-08T00:00:00"/>
        <d v="2010-01-09T00:00:00"/>
        <d v="2010-01-10T00:00:00"/>
        <d v="2010-01-11T00:00:00"/>
        <d v="2010-01-12T00:00:00"/>
        <d v="2010-01-13T00:00:00"/>
        <d v="2010-01-14T00:00:00"/>
        <d v="2010-01-15T00:00:00"/>
        <d v="2010-01-16T00:00:00"/>
        <d v="2010-01-17T00:00:00"/>
        <d v="2010-01-18T00:00:00"/>
        <d v="2010-01-19T00:00:00"/>
        <d v="2010-01-20T00:00:00"/>
        <d v="2010-01-21T00:00:00"/>
        <d v="2010-01-22T00:00:00"/>
        <d v="2010-01-23T00:00:00"/>
        <d v="2010-01-24T00:00:00"/>
        <d v="2010-01-25T00:00:00"/>
        <d v="2010-01-26T00:00:00"/>
        <d v="2010-01-27T00:00:00"/>
        <d v="2010-01-28T00:00:00"/>
        <d v="2010-01-29T00:00:00"/>
        <d v="2010-01-30T00:00:00"/>
        <d v="2010-01-31T00:00:00"/>
        <d v="2010-02-01T00:00:00"/>
        <d v="2010-02-02T00:00:00"/>
        <d v="2010-02-03T00:00:00"/>
        <d v="2010-02-04T00:00:00"/>
        <d v="2010-02-05T00:00:00"/>
        <d v="2010-02-06T00:00:00"/>
        <d v="2010-02-07T00:00:00"/>
        <d v="2010-02-08T00:00:00"/>
        <d v="2010-02-09T00:00:00"/>
        <d v="2010-02-10T00:00:00"/>
        <d v="2010-02-11T00:00:00"/>
        <d v="2010-02-12T00:00:00"/>
        <d v="2010-02-13T00:00:00"/>
        <d v="2010-02-14T00:00:00"/>
        <m/>
      </sharedItems>
    </cacheField>
    <cacheField name="Mes" numFmtId="0">
      <sharedItems containsBlank="1" count="4">
        <s v="Enero"/>
        <s v="Febrero"/>
        <m/>
        <s v="Febredo" u="1"/>
      </sharedItems>
    </cacheField>
    <cacheField name="cliente" numFmtId="0">
      <sharedItems containsBlank="1" count="5">
        <s v="clienteA"/>
        <s v="clienteB"/>
        <s v="clienteC"/>
        <s v="clienteD"/>
        <m/>
      </sharedItems>
    </cacheField>
    <cacheField name="medio" numFmtId="0">
      <sharedItems containsBlank="1" count="5">
        <s v="organic"/>
        <s v="direct"/>
        <s v="referal"/>
        <s v="other"/>
        <m/>
      </sharedItems>
    </cacheField>
    <cacheField name="keyword" numFmtId="0">
      <sharedItems containsBlank="1" containsMixedTypes="1" containsNumber="1" containsInteger="1" minValue="0" maxValue="0"/>
    </cacheField>
    <cacheField name="importe" numFmtId="0">
      <sharedItems containsString="0" containsBlank="1" containsNumber="1" containsInteger="1" minValue="25" maxValue="200"/>
    </cacheField>
    <cacheField name="iva" numFmtId="0">
      <sharedItems containsString="0" containsBlank="1" containsNumber="1" minValue="2.4" maxValue="36"/>
    </cacheField>
    <cacheField name="Total" numFmtId="0">
      <sharedItems containsString="0" containsBlank="1" containsNumber="1" minValue="29.5" maxValue="236"/>
    </cacheField>
    <cacheField name="pagada" numFmtId="0">
      <sharedItems containsBlank="1" count="3">
        <s v="si "/>
        <s v="no"/>
        <m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n v="1"/>
    <x v="0"/>
    <x v="0"/>
    <x v="0"/>
    <x v="0"/>
    <s v="casa"/>
    <n v="100"/>
    <n v="18"/>
    <n v="118"/>
    <x v="0"/>
  </r>
  <r>
    <n v="2"/>
    <x v="1"/>
    <x v="0"/>
    <x v="1"/>
    <x v="1"/>
    <n v="0"/>
    <n v="150"/>
    <n v="27"/>
    <n v="177"/>
    <x v="1"/>
  </r>
  <r>
    <n v="3"/>
    <x v="2"/>
    <x v="0"/>
    <x v="2"/>
    <x v="2"/>
    <n v="0"/>
    <n v="75"/>
    <n v="13.5"/>
    <n v="88.5"/>
    <x v="0"/>
  </r>
  <r>
    <n v="4"/>
    <x v="3"/>
    <x v="0"/>
    <x v="3"/>
    <x v="1"/>
    <n v="0"/>
    <n v="200"/>
    <n v="36"/>
    <n v="236"/>
    <x v="0"/>
  </r>
  <r>
    <n v="5"/>
    <x v="4"/>
    <x v="0"/>
    <x v="0"/>
    <x v="3"/>
    <s v="jardin"/>
    <n v="125"/>
    <n v="22.5"/>
    <n v="147.5"/>
    <x v="1"/>
  </r>
  <r>
    <n v="6"/>
    <x v="5"/>
    <x v="0"/>
    <x v="1"/>
    <x v="3"/>
    <s v="perro"/>
    <n v="100"/>
    <n v="8"/>
    <n v="108"/>
    <x v="0"/>
  </r>
  <r>
    <n v="7"/>
    <x v="6"/>
    <x v="0"/>
    <x v="2"/>
    <x v="0"/>
    <s v="gato"/>
    <n v="175"/>
    <n v="14"/>
    <n v="189"/>
    <x v="0"/>
  </r>
  <r>
    <n v="8"/>
    <x v="7"/>
    <x v="0"/>
    <x v="3"/>
    <x v="3"/>
    <s v="casa"/>
    <n v="200"/>
    <n v="36"/>
    <n v="236"/>
    <x v="1"/>
  </r>
  <r>
    <n v="9"/>
    <x v="8"/>
    <x v="0"/>
    <x v="0"/>
    <x v="0"/>
    <s v="casa"/>
    <n v="100"/>
    <n v="18"/>
    <n v="118"/>
    <x v="0"/>
  </r>
  <r>
    <n v="10"/>
    <x v="9"/>
    <x v="0"/>
    <x v="1"/>
    <x v="2"/>
    <n v="0"/>
    <n v="100"/>
    <n v="18"/>
    <n v="118"/>
    <x v="0"/>
  </r>
  <r>
    <n v="11"/>
    <x v="10"/>
    <x v="0"/>
    <x v="2"/>
    <x v="1"/>
    <n v="0"/>
    <n v="150"/>
    <n v="27"/>
    <n v="177"/>
    <x v="1"/>
  </r>
  <r>
    <n v="12"/>
    <x v="11"/>
    <x v="0"/>
    <x v="3"/>
    <x v="1"/>
    <n v="0"/>
    <n v="75"/>
    <n v="13.5"/>
    <n v="88.5"/>
    <x v="0"/>
  </r>
  <r>
    <n v="13"/>
    <x v="12"/>
    <x v="0"/>
    <x v="0"/>
    <x v="0"/>
    <s v="jardin"/>
    <n v="200"/>
    <n v="36"/>
    <n v="236"/>
    <x v="0"/>
  </r>
  <r>
    <n v="14"/>
    <x v="13"/>
    <x v="0"/>
    <x v="1"/>
    <x v="0"/>
    <s v="perro"/>
    <n v="125"/>
    <n v="22.5"/>
    <n v="147.5"/>
    <x v="0"/>
  </r>
  <r>
    <n v="15"/>
    <x v="14"/>
    <x v="0"/>
    <x v="2"/>
    <x v="3"/>
    <s v="perro"/>
    <n v="100"/>
    <n v="8"/>
    <n v="108"/>
    <x v="1"/>
  </r>
  <r>
    <n v="16"/>
    <x v="15"/>
    <x v="0"/>
    <x v="3"/>
    <x v="0"/>
    <n v="0"/>
    <n v="175"/>
    <n v="31.5"/>
    <n v="206.5"/>
    <x v="0"/>
  </r>
  <r>
    <n v="17"/>
    <x v="16"/>
    <x v="0"/>
    <x v="0"/>
    <x v="1"/>
    <n v="0"/>
    <n v="100"/>
    <n v="18"/>
    <n v="118"/>
    <x v="0"/>
  </r>
  <r>
    <n v="18"/>
    <x v="17"/>
    <x v="0"/>
    <x v="0"/>
    <x v="2"/>
    <n v="0"/>
    <n v="150"/>
    <n v="27"/>
    <n v="177"/>
    <x v="0"/>
  </r>
  <r>
    <n v="19"/>
    <x v="18"/>
    <x v="0"/>
    <x v="1"/>
    <x v="1"/>
    <n v="0"/>
    <n v="75"/>
    <n v="13.5"/>
    <n v="88.5"/>
    <x v="0"/>
  </r>
  <r>
    <n v="20"/>
    <x v="19"/>
    <x v="0"/>
    <x v="3"/>
    <x v="3"/>
    <s v="gato"/>
    <n v="200"/>
    <n v="36"/>
    <n v="236"/>
    <x v="0"/>
  </r>
  <r>
    <n v="21"/>
    <x v="20"/>
    <x v="0"/>
    <x v="0"/>
    <x v="3"/>
    <s v="casa"/>
    <n v="125"/>
    <n v="10"/>
    <n v="135"/>
    <x v="1"/>
  </r>
  <r>
    <n v="22"/>
    <x v="21"/>
    <x v="0"/>
    <x v="0"/>
    <x v="0"/>
    <s v="perro"/>
    <n v="100"/>
    <n v="18"/>
    <n v="118"/>
    <x v="0"/>
  </r>
  <r>
    <n v="23"/>
    <x v="22"/>
    <x v="0"/>
    <x v="1"/>
    <x v="3"/>
    <n v="0"/>
    <n v="150"/>
    <n v="27"/>
    <n v="177"/>
    <x v="1"/>
  </r>
  <r>
    <n v="24"/>
    <x v="23"/>
    <x v="0"/>
    <x v="2"/>
    <x v="0"/>
    <s v="casa"/>
    <n v="75"/>
    <n v="13.5"/>
    <n v="88.5"/>
    <x v="0"/>
  </r>
  <r>
    <n v="25"/>
    <x v="24"/>
    <x v="0"/>
    <x v="3"/>
    <x v="2"/>
    <n v="0"/>
    <n v="200"/>
    <n v="36"/>
    <n v="236"/>
    <x v="0"/>
  </r>
  <r>
    <n v="26"/>
    <x v="25"/>
    <x v="0"/>
    <x v="0"/>
    <x v="1"/>
    <n v="0"/>
    <n v="125"/>
    <n v="22.5"/>
    <n v="147.5"/>
    <x v="1"/>
  </r>
  <r>
    <n v="27"/>
    <x v="26"/>
    <x v="0"/>
    <x v="1"/>
    <x v="1"/>
    <n v="0"/>
    <n v="100"/>
    <n v="8"/>
    <n v="108"/>
    <x v="0"/>
  </r>
  <r>
    <n v="28"/>
    <x v="27"/>
    <x v="0"/>
    <x v="2"/>
    <x v="0"/>
    <s v="perro"/>
    <n v="175"/>
    <n v="14"/>
    <n v="189"/>
    <x v="0"/>
  </r>
  <r>
    <n v="29"/>
    <x v="28"/>
    <x v="0"/>
    <x v="3"/>
    <x v="0"/>
    <s v="perro"/>
    <n v="200"/>
    <n v="36"/>
    <n v="236"/>
    <x v="1"/>
  </r>
  <r>
    <n v="30"/>
    <x v="29"/>
    <x v="0"/>
    <x v="0"/>
    <x v="3"/>
    <s v="jardin"/>
    <n v="100"/>
    <n v="18"/>
    <n v="118"/>
    <x v="0"/>
  </r>
  <r>
    <n v="31"/>
    <x v="30"/>
    <x v="0"/>
    <x v="1"/>
    <x v="0"/>
    <s v="jardin"/>
    <n v="100"/>
    <n v="18"/>
    <n v="118"/>
    <x v="0"/>
  </r>
  <r>
    <n v="32"/>
    <x v="31"/>
    <x v="1"/>
    <x v="2"/>
    <x v="3"/>
    <s v="casa"/>
    <n v="150"/>
    <n v="27"/>
    <n v="177"/>
    <x v="1"/>
  </r>
  <r>
    <n v="33"/>
    <x v="32"/>
    <x v="1"/>
    <x v="3"/>
    <x v="0"/>
    <s v="gato"/>
    <n v="75"/>
    <n v="13.5"/>
    <n v="88.5"/>
    <x v="0"/>
  </r>
  <r>
    <n v="34"/>
    <x v="33"/>
    <x v="1"/>
    <x v="0"/>
    <x v="1"/>
    <n v="0"/>
    <n v="200"/>
    <n v="36"/>
    <n v="236"/>
    <x v="0"/>
  </r>
  <r>
    <n v="35"/>
    <x v="34"/>
    <x v="1"/>
    <x v="1"/>
    <x v="2"/>
    <n v="0"/>
    <n v="125"/>
    <n v="22.5"/>
    <n v="147.5"/>
    <x v="0"/>
  </r>
  <r>
    <n v="36"/>
    <x v="35"/>
    <x v="1"/>
    <x v="2"/>
    <x v="1"/>
    <n v="0"/>
    <n v="100"/>
    <n v="8"/>
    <n v="108"/>
    <x v="1"/>
  </r>
  <r>
    <n v="37"/>
    <x v="36"/>
    <x v="1"/>
    <x v="3"/>
    <x v="3"/>
    <s v="casa"/>
    <n v="175"/>
    <n v="31.5"/>
    <n v="206.5"/>
    <x v="0"/>
  </r>
  <r>
    <n v="38"/>
    <x v="37"/>
    <x v="1"/>
    <x v="0"/>
    <x v="3"/>
    <s v="perro"/>
    <n v="100"/>
    <n v="18"/>
    <n v="118"/>
    <x v="0"/>
  </r>
  <r>
    <n v="39"/>
    <x v="38"/>
    <x v="1"/>
    <x v="0"/>
    <x v="0"/>
    <s v="gato"/>
    <n v="150"/>
    <n v="27"/>
    <n v="177"/>
    <x v="0"/>
  </r>
  <r>
    <n v="40"/>
    <x v="39"/>
    <x v="1"/>
    <x v="1"/>
    <x v="2"/>
    <n v="0"/>
    <n v="75"/>
    <n v="13.5"/>
    <n v="88.5"/>
    <x v="0"/>
  </r>
  <r>
    <n v="41"/>
    <x v="40"/>
    <x v="1"/>
    <x v="3"/>
    <x v="1"/>
    <n v="0"/>
    <n v="200"/>
    <n v="36"/>
    <n v="236"/>
    <x v="0"/>
  </r>
  <r>
    <n v="42"/>
    <x v="41"/>
    <x v="1"/>
    <x v="0"/>
    <x v="0"/>
    <s v="jardin"/>
    <n v="125"/>
    <n v="10"/>
    <n v="135"/>
    <x v="1"/>
  </r>
  <r>
    <n v="43"/>
    <x v="42"/>
    <x v="1"/>
    <x v="1"/>
    <x v="1"/>
    <s v="casa"/>
    <n v="50"/>
    <n v="9"/>
    <n v="59"/>
    <x v="1"/>
  </r>
  <r>
    <n v="44"/>
    <x v="43"/>
    <x v="1"/>
    <x v="2"/>
    <x v="1"/>
    <n v="0"/>
    <n v="25"/>
    <n v="4.5"/>
    <n v="29.5"/>
    <x v="0"/>
  </r>
  <r>
    <n v="45"/>
    <x v="44"/>
    <x v="1"/>
    <x v="3"/>
    <x v="0"/>
    <n v="0"/>
    <n v="30"/>
    <n v="2.4"/>
    <n v="32.4"/>
    <x v="1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  <r>
    <m/>
    <x v="45"/>
    <x v="2"/>
    <x v="4"/>
    <x v="4"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5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B36:C83" firstHeaderRow="1" firstDataRow="1" firstDataCol="1"/>
  <pivotFields count="10">
    <pivotField showAll="0"/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>
      <items count="5">
        <item x="0"/>
        <item x="1"/>
        <item m="1" x="3"/>
        <item x="2"/>
        <item t="default"/>
      </items>
    </pivotField>
    <pivotField showAll="0"/>
    <pivotField showAll="0">
      <items count="6">
        <item x="1"/>
        <item x="0"/>
        <item x="3"/>
        <item x="2"/>
        <item x="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1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Suma de importe" fld="6" baseField="1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5" cacheId="5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D9:F14" firstHeaderRow="0" firstDataRow="1" firstDataCol="1"/>
  <pivotFields count="10">
    <pivotField showAll="0"/>
    <pivotField showAll="0"/>
    <pivotField showAll="0">
      <items count="5">
        <item x="0"/>
        <item x="1"/>
        <item m="1" x="3"/>
        <item x="2"/>
        <item t="default"/>
      </items>
    </pivotField>
    <pivotField showAll="0"/>
    <pivotField axis="axisRow" showAll="0">
      <items count="6">
        <item x="1"/>
        <item x="0"/>
        <item x="3"/>
        <item x="2"/>
        <item h="1" x="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.Ingresos" fld="6" baseField="4" baseItem="0" numFmtId="164"/>
    <dataField name="%Ingresos" fld="6" subtotal="count" showDataAs="percentOfTotal" baseField="4" baseItem="0" numFmtId="10"/>
  </dataFields>
  <formats count="18">
    <format dxfId="17">
      <pivotArea dataOnly="0" labelOnly="1" fieldPosition="0">
        <references count="1">
          <reference field="4" count="1">
            <x v="0"/>
          </reference>
        </references>
      </pivotArea>
    </format>
    <format dxfId="16">
      <pivotArea dataOnly="0" labelOnly="1" fieldPosition="0">
        <references count="1">
          <reference field="4" count="0"/>
        </references>
      </pivotArea>
    </format>
    <format dxfId="15">
      <pivotArea dataOnly="0" labelOnly="1" fieldPosition="0">
        <references count="1">
          <reference field="4" count="1">
            <x v="0"/>
          </reference>
        </references>
      </pivotArea>
    </format>
    <format dxfId="14">
      <pivotArea dataOnly="0" labelOnly="1" fieldPosition="0">
        <references count="1">
          <reference field="4" count="1">
            <x v="0"/>
          </reference>
        </references>
      </pivotArea>
    </format>
    <format dxfId="13">
      <pivotArea dataOnly="0" labelOnly="1" fieldPosition="0">
        <references count="1">
          <reference field="4" count="3">
            <x v="1"/>
            <x v="2"/>
            <x v="3"/>
          </reference>
        </references>
      </pivotArea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4" count="1">
            <x v="0"/>
          </reference>
        </references>
      </pivotArea>
    </format>
    <format dxfId="7">
      <pivotArea dataOnly="0" labelOnly="1" fieldPosition="0">
        <references count="1">
          <reference field="4" count="1">
            <x v="1"/>
          </reference>
        </references>
      </pivotArea>
    </format>
    <format dxfId="6">
      <pivotArea dataOnly="0" labelOnly="1" fieldPosition="0">
        <references count="1">
          <reference field="4" count="1">
            <x v="2"/>
          </reference>
        </references>
      </pivotArea>
    </format>
    <format dxfId="5">
      <pivotArea dataOnly="0" labelOnly="1" fieldPosition="0">
        <references count="1">
          <reference field="4" count="1">
            <x v="3"/>
          </reference>
        </references>
      </pivotArea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conditionalFormats count="4"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</conditional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4" cacheId="53" applyNumberFormats="0" applyBorderFormats="0" applyFontFormats="0" applyPatternFormats="0" applyAlignmentFormats="0" applyWidthHeightFormats="1" dataCaption="Valores" updatedVersion="4" minRefreshableVersion="3" showDrill="0" useAutoFormatting="1" itemPrintTitles="1" createdVersion="4" indent="0" outline="1" outlineData="1" multipleFieldFilters="0" chartFormat="4">
  <location ref="B19:E32" firstHeaderRow="0" firstDataRow="1" firstDataCol="1"/>
  <pivotFields count="10">
    <pivotField showAll="0"/>
    <pivotField showAll="0"/>
    <pivotField showAll="0">
      <items count="5">
        <item x="0"/>
        <item x="1"/>
        <item m="1" x="3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4">
        <item x="1"/>
        <item x="0"/>
        <item h="1" x="2"/>
        <item t="default"/>
      </items>
    </pivotField>
  </pivotFields>
  <rowFields count="2">
    <field x="3"/>
    <field x="9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ero Facturas" fld="6" subtotal="count" baseField="9" baseItem="0"/>
    <dataField name="T.Importe" fld="6" baseField="3" baseItem="0" numFmtId="164"/>
    <dataField name="%Ingresos" fld="6" baseField="9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formats count="27">
    <format dxfId="4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2">
      <pivotArea collapsedLevelsAreSubtotals="1" fieldPosition="0">
        <references count="2">
          <reference field="4294967294" count="1" selected="0">
            <x v="2"/>
          </reference>
          <reference field="3" count="1">
            <x v="0"/>
          </reference>
        </references>
      </pivotArea>
    </format>
    <format dxfId="41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40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39">
      <pivotArea collapsedLevelsAreSubtotals="1" fieldPosition="0">
        <references count="2">
          <reference field="4294967294" count="1" selected="0">
            <x v="2"/>
          </reference>
          <reference field="3" count="1">
            <x v="2"/>
          </reference>
        </references>
      </pivotArea>
    </format>
    <format dxfId="38">
      <pivotArea collapsedLevelsAreSubtotals="1" fieldPosition="0">
        <references count="2">
          <reference field="4294967294" count="1" selected="0">
            <x v="2"/>
          </reference>
          <reference field="3" count="1">
            <x v="3"/>
          </reference>
        </references>
      </pivotArea>
    </format>
    <format dxfId="37">
      <pivotArea field="3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6">
      <pivotArea grandRow="1" outline="0" collapsedLevelsAreSubtotals="1" fieldPosition="0"/>
    </format>
    <format dxfId="35">
      <pivotArea dataOnly="0" labelOnly="1" grandRow="1" outline="0" fieldPosition="0"/>
    </format>
    <format dxfId="34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3" count="1">
            <x v="0"/>
          </reference>
        </references>
      </pivotArea>
    </format>
    <format dxfId="32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9" count="0"/>
        </references>
      </pivotArea>
    </format>
    <format dxfId="31">
      <pivotArea collapsedLevelsAreSubtotals="1" fieldPosition="0">
        <references count="2">
          <reference field="4294967294" count="1" selected="0">
            <x v="0"/>
          </reference>
          <reference field="3" count="1">
            <x v="1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9" count="0"/>
        </references>
      </pivotArea>
    </format>
    <format dxfId="29">
      <pivotArea collapsedLevelsAreSubtotals="1" fieldPosition="0">
        <references count="2">
          <reference field="4294967294" count="1" selected="0">
            <x v="0"/>
          </reference>
          <reference field="3" count="1">
            <x v="2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9" count="0"/>
        </references>
      </pivotArea>
    </format>
    <format dxfId="27">
      <pivotArea collapsedLevelsAreSubtotals="1" fieldPosition="0">
        <references count="2">
          <reference field="4294967294" count="1" selected="0">
            <x v="0"/>
          </reference>
          <reference field="3" count="1">
            <x v="3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9" count="0"/>
        </references>
      </pivotArea>
    </format>
    <format dxfId="25">
      <pivotArea collapsedLevelsAreSubtotals="1" fieldPosition="0">
        <references count="2">
          <reference field="4294967294" count="1" selected="0">
            <x v="1"/>
          </reference>
          <reference field="3" count="1">
            <x v="0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9" count="0"/>
        </references>
      </pivotArea>
    </format>
    <format dxfId="23">
      <pivotArea collapsedLevelsAreSubtotals="1" fieldPosition="0">
        <references count="2">
          <reference field="4294967294" count="1" selected="0">
            <x v="1"/>
          </reference>
          <reference field="3" count="1">
            <x v="1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9" count="0"/>
        </references>
      </pivotArea>
    </format>
    <format dxfId="21">
      <pivotArea collapsedLevelsAreSubtotals="1" fieldPosition="0">
        <references count="2">
          <reference field="4294967294" count="1" selected="0">
            <x v="1"/>
          </reference>
          <reference field="3" count="1">
            <x v="2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9" count="0"/>
        </references>
      </pivotArea>
    </format>
    <format dxfId="19">
      <pivotArea collapsedLevelsAreSubtotals="1" fieldPosition="0">
        <references count="2">
          <reference field="4294967294" count="1" selected="0">
            <x v="1"/>
          </reference>
          <reference field="3" count="1">
            <x v="3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9" count="0"/>
        </references>
      </pivotArea>
    </format>
  </formats>
  <conditionalFormats count="1">
    <conditionalFormat priority="1">
      <pivotAreas count="4"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0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>
        <x14:conditionalFormats count="4">
          <x14:conditionalFormat priority="11" id="{B1A7DB51-ADF8-4D54-9DF2-44E4881FD473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0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8" id="{D1CF34EF-0B9F-44C1-A0AC-E8A574972964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1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7" id="{EFFEEBA0-06A6-40B3-9A96-138098CC86D0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2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6" id="{590FE24E-6125-4C82-BDDB-C0EFF8A354AC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3"/>
                  </reference>
                  <reference field="9" count="1">
                    <x v="0"/>
                  </reference>
                </references>
              </pivotArea>
            </x14:pivotAreas>
          </x14:conditionalFormat>
        </x14:conditionalFormats>
      </x14:pivotTableDefinition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7" name="Tabla dinámica5"/>
    <pivotTable tabId="7" name="Tabla dinámica4"/>
    <pivotTable tabId="7" name="Tabla dinámica6"/>
  </pivotTables>
  <data>
    <tabular pivotCacheId="1">
      <items count="4">
        <i x="0" s="1"/>
        <i x="1" s="1"/>
        <i x="3" s="1" nd="1"/>
        <i x="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es" cache="SegmentaciónDeDatos_Mes" caption="Mes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F11" sqref="F11"/>
    </sheetView>
  </sheetViews>
  <sheetFormatPr baseColWidth="10" defaultRowHeight="15" x14ac:dyDescent="0.25"/>
  <cols>
    <col min="1" max="1" width="3.7109375" customWidth="1"/>
    <col min="2" max="2" width="13.85546875" customWidth="1"/>
  </cols>
  <sheetData>
    <row r="2" spans="2:3" x14ac:dyDescent="0.25">
      <c r="B2" s="1" t="s">
        <v>43</v>
      </c>
      <c r="C2" t="s">
        <v>18</v>
      </c>
    </row>
    <row r="3" spans="2:3" s="9" customFormat="1" ht="6.75" customHeight="1" x14ac:dyDescent="0.25"/>
    <row r="4" spans="2:3" x14ac:dyDescent="0.25">
      <c r="B4" s="1" t="s">
        <v>44</v>
      </c>
      <c r="C4" s="3">
        <f>SUMIF(datos.facturas!I:I,informe.global!$C$2,datos.facturas!D:D)</f>
        <v>4125</v>
      </c>
    </row>
    <row r="5" spans="2:3" x14ac:dyDescent="0.25">
      <c r="B5" s="1" t="s">
        <v>46</v>
      </c>
      <c r="C5" s="3">
        <f>SUMIFS(datos.facturas!G:G,datos.facturas!I:I,informe.global!$C$2,datos.facturas!E:E,"normal")</f>
        <v>603</v>
      </c>
    </row>
    <row r="6" spans="2:3" ht="15.75" thickBot="1" x14ac:dyDescent="0.3">
      <c r="B6" s="1" t="s">
        <v>47</v>
      </c>
      <c r="C6" s="3">
        <f>SUMIFS(datos.facturas!G:G,datos.facturas!I:I,informe.global!$C$2,datos.facturas!E:E,"reducido")</f>
        <v>62</v>
      </c>
    </row>
    <row r="7" spans="2:3" x14ac:dyDescent="0.25">
      <c r="B7" s="10" t="s">
        <v>45</v>
      </c>
      <c r="C7" s="11">
        <f>SUM(C4:C6)</f>
        <v>4790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bbdd.facturas!$E$2:$E$13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83"/>
  <sheetViews>
    <sheetView tabSelected="1" workbookViewId="0">
      <selection activeCell="B17" sqref="B17:J17"/>
    </sheetView>
  </sheetViews>
  <sheetFormatPr baseColWidth="10" defaultRowHeight="15" x14ac:dyDescent="0.25"/>
  <cols>
    <col min="1" max="1" width="9.140625" customWidth="1"/>
    <col min="2" max="2" width="17.5703125" customWidth="1"/>
    <col min="3" max="3" width="16.28515625" customWidth="1"/>
    <col min="4" max="4" width="9.7109375" customWidth="1"/>
    <col min="5" max="6" width="10" customWidth="1"/>
    <col min="7" max="47" width="10.7109375" customWidth="1"/>
    <col min="48" max="48" width="11" customWidth="1"/>
    <col min="49" max="49" width="12.5703125" bestFit="1" customWidth="1"/>
  </cols>
  <sheetData>
    <row r="7" spans="1:10" ht="21" x14ac:dyDescent="0.25">
      <c r="B7" s="41" t="s">
        <v>54</v>
      </c>
      <c r="C7" s="41"/>
      <c r="D7" s="41"/>
      <c r="E7" s="41"/>
      <c r="F7" s="41"/>
      <c r="G7" s="41"/>
      <c r="H7" s="41"/>
      <c r="I7" s="41"/>
      <c r="J7" s="41"/>
    </row>
    <row r="8" spans="1:10" s="21" customFormat="1" x14ac:dyDescent="0.25">
      <c r="E8" s="33" t="s">
        <v>55</v>
      </c>
      <c r="F8" s="32" t="s">
        <v>56</v>
      </c>
      <c r="H8" s="21" t="s">
        <v>60</v>
      </c>
    </row>
    <row r="9" spans="1:10" hidden="1" x14ac:dyDescent="0.25">
      <c r="D9" s="12" t="s">
        <v>48</v>
      </c>
      <c r="E9" t="s">
        <v>53</v>
      </c>
      <c r="F9" s="27" t="s">
        <v>52</v>
      </c>
    </row>
    <row r="10" spans="1:10" x14ac:dyDescent="0.25">
      <c r="A10" s="34"/>
      <c r="B10" s="34"/>
      <c r="C10" s="34"/>
      <c r="D10" s="24" t="s">
        <v>36</v>
      </c>
      <c r="E10" s="30">
        <v>1550</v>
      </c>
      <c r="F10" s="28">
        <v>0.28888888888888886</v>
      </c>
    </row>
    <row r="11" spans="1:10" x14ac:dyDescent="0.25">
      <c r="A11" s="34"/>
      <c r="B11" s="34"/>
      <c r="C11" s="34"/>
      <c r="D11" s="25" t="s">
        <v>34</v>
      </c>
      <c r="E11" s="30">
        <v>1905</v>
      </c>
      <c r="F11" s="28">
        <v>0.33333333333333331</v>
      </c>
    </row>
    <row r="12" spans="1:10" x14ac:dyDescent="0.25">
      <c r="A12" s="34"/>
      <c r="B12" s="34"/>
      <c r="C12" s="34"/>
      <c r="D12" s="18" t="s">
        <v>37</v>
      </c>
      <c r="E12" s="30">
        <v>1525</v>
      </c>
      <c r="F12" s="28">
        <v>0.24444444444444444</v>
      </c>
    </row>
    <row r="13" spans="1:10" x14ac:dyDescent="0.25">
      <c r="A13" s="34"/>
      <c r="B13" s="34"/>
      <c r="C13" s="34"/>
      <c r="D13" s="19" t="s">
        <v>35</v>
      </c>
      <c r="E13" s="30">
        <v>725</v>
      </c>
      <c r="F13" s="28">
        <v>0.13333333333333333</v>
      </c>
    </row>
    <row r="14" spans="1:10" s="21" customFormat="1" x14ac:dyDescent="0.25">
      <c r="D14" s="22" t="s">
        <v>49</v>
      </c>
      <c r="E14" s="31">
        <v>5705</v>
      </c>
      <c r="F14" s="29">
        <v>1</v>
      </c>
    </row>
    <row r="15" spans="1:10" s="26" customFormat="1" x14ac:dyDescent="0.25">
      <c r="D15" s="20"/>
      <c r="E15" s="16"/>
      <c r="F15" s="17"/>
    </row>
    <row r="16" spans="1:10" s="26" customFormat="1" x14ac:dyDescent="0.25">
      <c r="D16" s="20"/>
      <c r="E16" s="16"/>
      <c r="F16" s="17"/>
    </row>
    <row r="17" spans="2:10" ht="21" x14ac:dyDescent="0.25">
      <c r="B17" s="41" t="s">
        <v>61</v>
      </c>
      <c r="C17" s="41"/>
      <c r="D17" s="41"/>
      <c r="E17" s="41"/>
      <c r="F17" s="41"/>
      <c r="G17" s="41"/>
      <c r="H17" s="41"/>
      <c r="I17" s="41"/>
      <c r="J17" s="41"/>
    </row>
    <row r="18" spans="2:10" s="21" customFormat="1" x14ac:dyDescent="0.25">
      <c r="C18" s="33" t="s">
        <v>57</v>
      </c>
      <c r="D18" s="33" t="s">
        <v>55</v>
      </c>
      <c r="E18" s="32" t="s">
        <v>56</v>
      </c>
    </row>
    <row r="19" spans="2:10" hidden="1" x14ac:dyDescent="0.25">
      <c r="B19" s="12" t="s">
        <v>48</v>
      </c>
      <c r="C19" t="s">
        <v>50</v>
      </c>
      <c r="D19" t="s">
        <v>51</v>
      </c>
      <c r="E19" s="27" t="s">
        <v>52</v>
      </c>
    </row>
    <row r="20" spans="2:10" x14ac:dyDescent="0.25">
      <c r="B20" s="13" t="s">
        <v>12</v>
      </c>
      <c r="C20" s="39">
        <v>14</v>
      </c>
      <c r="D20" s="40">
        <v>1800</v>
      </c>
      <c r="E20" s="35">
        <v>0.31551270815074495</v>
      </c>
    </row>
    <row r="21" spans="2:10" x14ac:dyDescent="0.25">
      <c r="B21" s="14" t="s">
        <v>5</v>
      </c>
      <c r="C21" s="39">
        <v>4</v>
      </c>
      <c r="D21" s="40">
        <v>500</v>
      </c>
      <c r="E21" s="28">
        <v>0.27777777777777779</v>
      </c>
    </row>
    <row r="22" spans="2:10" x14ac:dyDescent="0.25">
      <c r="B22" s="14" t="s">
        <v>4</v>
      </c>
      <c r="C22" s="39">
        <v>10</v>
      </c>
      <c r="D22" s="40">
        <v>1300</v>
      </c>
      <c r="E22" s="28">
        <v>0.72222222222222221</v>
      </c>
    </row>
    <row r="23" spans="2:10" x14ac:dyDescent="0.25">
      <c r="B23" s="13" t="s">
        <v>13</v>
      </c>
      <c r="C23" s="39">
        <v>11</v>
      </c>
      <c r="D23" s="40">
        <v>1150</v>
      </c>
      <c r="E23" s="38">
        <v>0.20157756354075373</v>
      </c>
    </row>
    <row r="24" spans="2:10" x14ac:dyDescent="0.25">
      <c r="B24" s="14" t="s">
        <v>5</v>
      </c>
      <c r="C24" s="39">
        <v>3</v>
      </c>
      <c r="D24" s="40">
        <v>350</v>
      </c>
      <c r="E24" s="28">
        <v>0.30434782608695654</v>
      </c>
    </row>
    <row r="25" spans="2:10" x14ac:dyDescent="0.25">
      <c r="B25" s="14" t="s">
        <v>4</v>
      </c>
      <c r="C25" s="39">
        <v>8</v>
      </c>
      <c r="D25" s="40">
        <v>800</v>
      </c>
      <c r="E25" s="28">
        <v>0.69565217391304346</v>
      </c>
    </row>
    <row r="26" spans="2:10" x14ac:dyDescent="0.25">
      <c r="B26" s="13" t="s">
        <v>14</v>
      </c>
      <c r="C26" s="39">
        <v>9</v>
      </c>
      <c r="D26" s="40">
        <v>1025</v>
      </c>
      <c r="E26" s="35">
        <v>0.1796669588080631</v>
      </c>
    </row>
    <row r="27" spans="2:10" x14ac:dyDescent="0.25">
      <c r="B27" s="14" t="s">
        <v>5</v>
      </c>
      <c r="C27" s="39">
        <v>4</v>
      </c>
      <c r="D27" s="40">
        <v>500</v>
      </c>
      <c r="E27" s="28">
        <v>0.48780487804878048</v>
      </c>
    </row>
    <row r="28" spans="2:10" x14ac:dyDescent="0.25">
      <c r="B28" s="14" t="s">
        <v>4</v>
      </c>
      <c r="C28" s="39">
        <v>5</v>
      </c>
      <c r="D28" s="40">
        <v>525</v>
      </c>
      <c r="E28" s="28">
        <v>0.51219512195121952</v>
      </c>
    </row>
    <row r="29" spans="2:10" x14ac:dyDescent="0.25">
      <c r="B29" s="13" t="s">
        <v>15</v>
      </c>
      <c r="C29" s="39">
        <v>11</v>
      </c>
      <c r="D29" s="40">
        <v>1730</v>
      </c>
      <c r="E29" s="35">
        <v>0.30324276950043821</v>
      </c>
    </row>
    <row r="30" spans="2:10" x14ac:dyDescent="0.25">
      <c r="B30" s="14" t="s">
        <v>5</v>
      </c>
      <c r="C30" s="39">
        <v>3</v>
      </c>
      <c r="D30" s="40">
        <v>430</v>
      </c>
      <c r="E30" s="28">
        <v>0.24855491329479767</v>
      </c>
    </row>
    <row r="31" spans="2:10" x14ac:dyDescent="0.25">
      <c r="B31" s="14" t="s">
        <v>4</v>
      </c>
      <c r="C31" s="39">
        <v>8</v>
      </c>
      <c r="D31" s="40">
        <v>1300</v>
      </c>
      <c r="E31" s="28">
        <v>0.75144508670520227</v>
      </c>
    </row>
    <row r="32" spans="2:10" s="21" customFormat="1" x14ac:dyDescent="0.25">
      <c r="B32" s="15" t="s">
        <v>49</v>
      </c>
      <c r="C32" s="36">
        <v>45</v>
      </c>
      <c r="D32" s="23">
        <v>5705</v>
      </c>
      <c r="E32" s="37">
        <v>1</v>
      </c>
    </row>
    <row r="36" spans="2:3" hidden="1" x14ac:dyDescent="0.25">
      <c r="B36" s="12" t="s">
        <v>48</v>
      </c>
      <c r="C36" t="s">
        <v>59</v>
      </c>
    </row>
    <row r="37" spans="2:3" hidden="1" x14ac:dyDescent="0.25">
      <c r="B37" s="43">
        <v>40179</v>
      </c>
      <c r="C37" s="42">
        <v>100</v>
      </c>
    </row>
    <row r="38" spans="2:3" hidden="1" x14ac:dyDescent="0.25">
      <c r="B38" s="43">
        <v>40180</v>
      </c>
      <c r="C38" s="42">
        <v>150</v>
      </c>
    </row>
    <row r="39" spans="2:3" hidden="1" x14ac:dyDescent="0.25">
      <c r="B39" s="43">
        <v>40181</v>
      </c>
      <c r="C39" s="42">
        <v>75</v>
      </c>
    </row>
    <row r="40" spans="2:3" hidden="1" x14ac:dyDescent="0.25">
      <c r="B40" s="43">
        <v>40182</v>
      </c>
      <c r="C40" s="42">
        <v>200</v>
      </c>
    </row>
    <row r="41" spans="2:3" hidden="1" x14ac:dyDescent="0.25">
      <c r="B41" s="43">
        <v>40183</v>
      </c>
      <c r="C41" s="42">
        <v>125</v>
      </c>
    </row>
    <row r="42" spans="2:3" hidden="1" x14ac:dyDescent="0.25">
      <c r="B42" s="43">
        <v>40184</v>
      </c>
      <c r="C42" s="42">
        <v>100</v>
      </c>
    </row>
    <row r="43" spans="2:3" hidden="1" x14ac:dyDescent="0.25">
      <c r="B43" s="43">
        <v>40185</v>
      </c>
      <c r="C43" s="42">
        <v>175</v>
      </c>
    </row>
    <row r="44" spans="2:3" hidden="1" x14ac:dyDescent="0.25">
      <c r="B44" s="43">
        <v>40186</v>
      </c>
      <c r="C44" s="42">
        <v>200</v>
      </c>
    </row>
    <row r="45" spans="2:3" hidden="1" x14ac:dyDescent="0.25">
      <c r="B45" s="43">
        <v>40187</v>
      </c>
      <c r="C45" s="42">
        <v>100</v>
      </c>
    </row>
    <row r="46" spans="2:3" hidden="1" x14ac:dyDescent="0.25">
      <c r="B46" s="43">
        <v>40188</v>
      </c>
      <c r="C46" s="42">
        <v>100</v>
      </c>
    </row>
    <row r="47" spans="2:3" hidden="1" x14ac:dyDescent="0.25">
      <c r="B47" s="43">
        <v>40189</v>
      </c>
      <c r="C47" s="42">
        <v>150</v>
      </c>
    </row>
    <row r="48" spans="2:3" hidden="1" x14ac:dyDescent="0.25">
      <c r="B48" s="43">
        <v>40190</v>
      </c>
      <c r="C48" s="42">
        <v>75</v>
      </c>
    </row>
    <row r="49" spans="2:3" hidden="1" x14ac:dyDescent="0.25">
      <c r="B49" s="43">
        <v>40191</v>
      </c>
      <c r="C49" s="42">
        <v>200</v>
      </c>
    </row>
    <row r="50" spans="2:3" hidden="1" x14ac:dyDescent="0.25">
      <c r="B50" s="43">
        <v>40192</v>
      </c>
      <c r="C50" s="42">
        <v>125</v>
      </c>
    </row>
    <row r="51" spans="2:3" hidden="1" x14ac:dyDescent="0.25">
      <c r="B51" s="43">
        <v>40193</v>
      </c>
      <c r="C51" s="42">
        <v>100</v>
      </c>
    </row>
    <row r="52" spans="2:3" hidden="1" x14ac:dyDescent="0.25">
      <c r="B52" s="43">
        <v>40194</v>
      </c>
      <c r="C52" s="42">
        <v>175</v>
      </c>
    </row>
    <row r="53" spans="2:3" hidden="1" x14ac:dyDescent="0.25">
      <c r="B53" s="43">
        <v>40195</v>
      </c>
      <c r="C53" s="42">
        <v>100</v>
      </c>
    </row>
    <row r="54" spans="2:3" hidden="1" x14ac:dyDescent="0.25">
      <c r="B54" s="43">
        <v>40196</v>
      </c>
      <c r="C54" s="42">
        <v>150</v>
      </c>
    </row>
    <row r="55" spans="2:3" hidden="1" x14ac:dyDescent="0.25">
      <c r="B55" s="43">
        <v>40197</v>
      </c>
      <c r="C55" s="42">
        <v>75</v>
      </c>
    </row>
    <row r="56" spans="2:3" hidden="1" x14ac:dyDescent="0.25">
      <c r="B56" s="43">
        <v>40198</v>
      </c>
      <c r="C56" s="42">
        <v>200</v>
      </c>
    </row>
    <row r="57" spans="2:3" hidden="1" x14ac:dyDescent="0.25">
      <c r="B57" s="43">
        <v>40199</v>
      </c>
      <c r="C57" s="42">
        <v>125</v>
      </c>
    </row>
    <row r="58" spans="2:3" hidden="1" x14ac:dyDescent="0.25">
      <c r="B58" s="43">
        <v>40200</v>
      </c>
      <c r="C58" s="42">
        <v>100</v>
      </c>
    </row>
    <row r="59" spans="2:3" hidden="1" x14ac:dyDescent="0.25">
      <c r="B59" s="43">
        <v>40201</v>
      </c>
      <c r="C59" s="42">
        <v>150</v>
      </c>
    </row>
    <row r="60" spans="2:3" hidden="1" x14ac:dyDescent="0.25">
      <c r="B60" s="43">
        <v>40202</v>
      </c>
      <c r="C60" s="42">
        <v>75</v>
      </c>
    </row>
    <row r="61" spans="2:3" hidden="1" x14ac:dyDescent="0.25">
      <c r="B61" s="43">
        <v>40203</v>
      </c>
      <c r="C61" s="42">
        <v>200</v>
      </c>
    </row>
    <row r="62" spans="2:3" hidden="1" x14ac:dyDescent="0.25">
      <c r="B62" s="43">
        <v>40204</v>
      </c>
      <c r="C62" s="42">
        <v>125</v>
      </c>
    </row>
    <row r="63" spans="2:3" hidden="1" x14ac:dyDescent="0.25">
      <c r="B63" s="43">
        <v>40205</v>
      </c>
      <c r="C63" s="42">
        <v>100</v>
      </c>
    </row>
    <row r="64" spans="2:3" hidden="1" x14ac:dyDescent="0.25">
      <c r="B64" s="43">
        <v>40206</v>
      </c>
      <c r="C64" s="42">
        <v>175</v>
      </c>
    </row>
    <row r="65" spans="2:3" hidden="1" x14ac:dyDescent="0.25">
      <c r="B65" s="43">
        <v>40207</v>
      </c>
      <c r="C65" s="42">
        <v>200</v>
      </c>
    </row>
    <row r="66" spans="2:3" hidden="1" x14ac:dyDescent="0.25">
      <c r="B66" s="43">
        <v>40208</v>
      </c>
      <c r="C66" s="42">
        <v>100</v>
      </c>
    </row>
    <row r="67" spans="2:3" hidden="1" x14ac:dyDescent="0.25">
      <c r="B67" s="43">
        <v>40209</v>
      </c>
      <c r="C67" s="42">
        <v>100</v>
      </c>
    </row>
    <row r="68" spans="2:3" hidden="1" x14ac:dyDescent="0.25">
      <c r="B68" s="43">
        <v>40210</v>
      </c>
      <c r="C68" s="42">
        <v>150</v>
      </c>
    </row>
    <row r="69" spans="2:3" hidden="1" x14ac:dyDescent="0.25">
      <c r="B69" s="43">
        <v>40211</v>
      </c>
      <c r="C69" s="42">
        <v>75</v>
      </c>
    </row>
    <row r="70" spans="2:3" hidden="1" x14ac:dyDescent="0.25">
      <c r="B70" s="43">
        <v>40212</v>
      </c>
      <c r="C70" s="42">
        <v>200</v>
      </c>
    </row>
    <row r="71" spans="2:3" hidden="1" x14ac:dyDescent="0.25">
      <c r="B71" s="43">
        <v>40213</v>
      </c>
      <c r="C71" s="42">
        <v>125</v>
      </c>
    </row>
    <row r="72" spans="2:3" hidden="1" x14ac:dyDescent="0.25">
      <c r="B72" s="43">
        <v>40214</v>
      </c>
      <c r="C72" s="42">
        <v>100</v>
      </c>
    </row>
    <row r="73" spans="2:3" hidden="1" x14ac:dyDescent="0.25">
      <c r="B73" s="43">
        <v>40215</v>
      </c>
      <c r="C73" s="42">
        <v>175</v>
      </c>
    </row>
    <row r="74" spans="2:3" hidden="1" x14ac:dyDescent="0.25">
      <c r="B74" s="43">
        <v>40216</v>
      </c>
      <c r="C74" s="42">
        <v>100</v>
      </c>
    </row>
    <row r="75" spans="2:3" hidden="1" x14ac:dyDescent="0.25">
      <c r="B75" s="43">
        <v>40217</v>
      </c>
      <c r="C75" s="42">
        <v>150</v>
      </c>
    </row>
    <row r="76" spans="2:3" hidden="1" x14ac:dyDescent="0.25">
      <c r="B76" s="43">
        <v>40218</v>
      </c>
      <c r="C76" s="42">
        <v>75</v>
      </c>
    </row>
    <row r="77" spans="2:3" hidden="1" x14ac:dyDescent="0.25">
      <c r="B77" s="43">
        <v>40219</v>
      </c>
      <c r="C77" s="42">
        <v>200</v>
      </c>
    </row>
    <row r="78" spans="2:3" hidden="1" x14ac:dyDescent="0.25">
      <c r="B78" s="43">
        <v>40220</v>
      </c>
      <c r="C78" s="42">
        <v>125</v>
      </c>
    </row>
    <row r="79" spans="2:3" hidden="1" x14ac:dyDescent="0.25">
      <c r="B79" s="43">
        <v>40221</v>
      </c>
      <c r="C79" s="42">
        <v>50</v>
      </c>
    </row>
    <row r="80" spans="2:3" hidden="1" x14ac:dyDescent="0.25">
      <c r="B80" s="43">
        <v>40222</v>
      </c>
      <c r="C80" s="42">
        <v>25</v>
      </c>
    </row>
    <row r="81" spans="2:3" hidden="1" x14ac:dyDescent="0.25">
      <c r="B81" s="43">
        <v>40223</v>
      </c>
      <c r="C81" s="42">
        <v>30</v>
      </c>
    </row>
    <row r="82" spans="2:3" hidden="1" x14ac:dyDescent="0.25">
      <c r="B82" s="13" t="s">
        <v>58</v>
      </c>
      <c r="C82" s="42"/>
    </row>
    <row r="83" spans="2:3" hidden="1" x14ac:dyDescent="0.25">
      <c r="B83" s="13" t="s">
        <v>49</v>
      </c>
      <c r="C83" s="42">
        <v>5705</v>
      </c>
    </row>
  </sheetData>
  <mergeCells count="2">
    <mergeCell ref="B7:J7"/>
    <mergeCell ref="B17:J17"/>
  </mergeCells>
  <conditionalFormatting pivot="1" sqref="E10:E13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{CC87AEBC-BE04-426C-9E3E-9E91CF65A0EE}</x14:id>
        </ext>
      </extLst>
    </cfRule>
  </conditionalFormatting>
  <conditionalFormatting pivot="1" sqref="E10:E13">
    <cfRule type="dataBar" priority="5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{4E53EDB1-6FCB-482B-A164-77BDA55A95B2}</x14:id>
        </ext>
      </extLst>
    </cfRule>
  </conditionalFormatting>
  <conditionalFormatting pivot="1" sqref="E10:E13">
    <cfRule type="dataBar" priority="4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{E341B2FB-8300-4CCB-B0AC-E553F8A8B2A6}</x14:id>
        </ext>
      </extLst>
    </cfRule>
  </conditionalFormatting>
  <conditionalFormatting pivot="1" sqref="E10:E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{38416845-EFB0-4C88-8754-A7409867F82B}</x14:id>
        </ext>
      </extLst>
    </cfRule>
  </conditionalFormatting>
  <conditionalFormatting pivot="1" sqref="E20 E23 E26 E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{943E944C-3F3E-42DD-8DF7-DF6D1F3C00EE}</x14:id>
        </ext>
      </extLst>
    </cfRule>
  </conditionalFormatting>
  <pageMargins left="0.7" right="0.7" top="0.75" bottom="0.75" header="0.3" footer="0.3"/>
  <pageSetup paperSize="9" orientation="portrait" horizontalDpi="300" verticalDpi="30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CC87AEBC-BE04-426C-9E3E-9E91CF65A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iconSet" priority="11" id="{B1A7DB51-ADF8-4D54-9DF2-44E4881FD47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E21</xm:sqref>
        </x14:conditionalFormatting>
        <x14:conditionalFormatting xmlns:xm="http://schemas.microsoft.com/office/excel/2006/main" pivot="1">
          <x14:cfRule type="iconSet" priority="8" id="{D1CF34EF-0B9F-44C1-A0AC-E8A57497296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E24</xm:sqref>
        </x14:conditionalFormatting>
        <x14:conditionalFormatting xmlns:xm="http://schemas.microsoft.com/office/excel/2006/main" pivot="1">
          <x14:cfRule type="iconSet" priority="7" id="{EFFEEBA0-06A6-40B3-9A96-138098CC86D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E27</xm:sqref>
        </x14:conditionalFormatting>
        <x14:conditionalFormatting xmlns:xm="http://schemas.microsoft.com/office/excel/2006/main" pivot="1">
          <x14:cfRule type="iconSet" priority="6" id="{590FE24E-6125-4C82-BDDB-C0EFF8A354A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E30</xm:sqref>
        </x14:conditionalFormatting>
        <x14:conditionalFormatting xmlns:xm="http://schemas.microsoft.com/office/excel/2006/main" pivot="1">
          <x14:cfRule type="dataBar" id="{4E53EDB1-6FCB-482B-A164-77BDA55A95B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E341B2FB-8300-4CCB-B0AC-E553F8A8B2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38416845-EFB0-4C88-8754-A7409867F82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943E944C-3F3E-42DD-8DF7-DF6D1F3C0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E20 E23 E26 E29</xm:sqref>
        </x14:conditionalFormatting>
      </x14:conditionalFormattings>
    </ex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8" workbookViewId="0">
      <selection activeCell="I13" sqref="I13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6</v>
      </c>
      <c r="C1" s="8" t="s">
        <v>17</v>
      </c>
      <c r="D1" s="1" t="s">
        <v>1</v>
      </c>
      <c r="E1" s="1" t="s">
        <v>32</v>
      </c>
      <c r="F1" s="1" t="s">
        <v>33</v>
      </c>
      <c r="G1" s="4" t="s">
        <v>2</v>
      </c>
      <c r="H1" s="7" t="s">
        <v>30</v>
      </c>
      <c r="I1" s="8" t="s">
        <v>42</v>
      </c>
      <c r="J1" s="1" t="s">
        <v>3</v>
      </c>
    </row>
    <row r="2" spans="1:10" x14ac:dyDescent="0.25">
      <c r="A2">
        <f>datos.facturas!A2</f>
        <v>1</v>
      </c>
      <c r="B2" s="2">
        <f>datos.facturas!B2</f>
        <v>40179</v>
      </c>
      <c r="C2" t="str">
        <f>datos.facturas!I2</f>
        <v>Enero</v>
      </c>
      <c r="D2" t="str">
        <f>datos.facturas!C2</f>
        <v>clienteA</v>
      </c>
      <c r="E2" t="str">
        <f>VLOOKUP($A2,datos.analytics!$A:$C,2,0)</f>
        <v>organic</v>
      </c>
      <c r="F2" t="str">
        <f>VLOOKUP($A2,datos.analytics!$A:$C,3,0)</f>
        <v>casa</v>
      </c>
      <c r="G2">
        <f>datos.facturas!D2</f>
        <v>100</v>
      </c>
      <c r="H2">
        <f>datos.facturas!G2</f>
        <v>18</v>
      </c>
      <c r="I2">
        <f>datos.facturas!H2</f>
        <v>118</v>
      </c>
      <c r="J2" t="str">
        <f>datos.facturas!F2</f>
        <v xml:space="preserve">si </v>
      </c>
    </row>
    <row r="3" spans="1:10" x14ac:dyDescent="0.25">
      <c r="A3">
        <f>datos.facturas!A3</f>
        <v>2</v>
      </c>
      <c r="B3" s="2">
        <f>datos.facturas!B3</f>
        <v>40180</v>
      </c>
      <c r="C3" t="str">
        <f>datos.facturas!I3</f>
        <v>Enero</v>
      </c>
      <c r="D3" t="str">
        <f>datos.facturas!C3</f>
        <v>clienteB</v>
      </c>
      <c r="E3" t="str">
        <f>VLOOKUP(A3,datos.analytics!A:C,2,0)</f>
        <v>direct</v>
      </c>
      <c r="F3">
        <f>VLOOKUP($A3,datos.analytics!$A:$C,3,0)</f>
        <v>0</v>
      </c>
      <c r="G3">
        <f>datos.facturas!D3</f>
        <v>150</v>
      </c>
      <c r="H3">
        <f>datos.facturas!G3</f>
        <v>27</v>
      </c>
      <c r="I3">
        <f>datos.facturas!H3</f>
        <v>177</v>
      </c>
      <c r="J3" t="str">
        <f>datos.facturas!F3</f>
        <v>no</v>
      </c>
    </row>
    <row r="4" spans="1:10" x14ac:dyDescent="0.25">
      <c r="A4">
        <f>datos.facturas!A4</f>
        <v>3</v>
      </c>
      <c r="B4" s="2">
        <f>datos.facturas!B4</f>
        <v>40181</v>
      </c>
      <c r="C4" t="str">
        <f>datos.facturas!I4</f>
        <v>Enero</v>
      </c>
      <c r="D4" t="str">
        <f>datos.facturas!C4</f>
        <v>clienteC</v>
      </c>
      <c r="E4" t="str">
        <f>VLOOKUP(A4,datos.analytics!A:C,2,0)</f>
        <v>referal</v>
      </c>
      <c r="F4">
        <f>VLOOKUP($A4,datos.analytics!$A:$C,3,0)</f>
        <v>0</v>
      </c>
      <c r="G4">
        <f>datos.facturas!D4</f>
        <v>75</v>
      </c>
      <c r="H4">
        <f>datos.facturas!G4</f>
        <v>13.5</v>
      </c>
      <c r="I4">
        <f>datos.facturas!H4</f>
        <v>88.5</v>
      </c>
      <c r="J4" t="str">
        <f>datos.facturas!F4</f>
        <v xml:space="preserve">si </v>
      </c>
    </row>
    <row r="5" spans="1:10" x14ac:dyDescent="0.25">
      <c r="A5">
        <f>datos.facturas!A5</f>
        <v>4</v>
      </c>
      <c r="B5" s="2">
        <f>datos.facturas!B5</f>
        <v>40182</v>
      </c>
      <c r="C5" t="str">
        <f>datos.facturas!I5</f>
        <v>Enero</v>
      </c>
      <c r="D5" t="str">
        <f>datos.facturas!C5</f>
        <v>clienteD</v>
      </c>
      <c r="E5" t="str">
        <f>VLOOKUP(A5,datos.analytics!A:C,2,0)</f>
        <v>direct</v>
      </c>
      <c r="F5">
        <f>VLOOKUP($A5,datos.analytics!$A:$C,3,0)</f>
        <v>0</v>
      </c>
      <c r="G5">
        <f>datos.facturas!D5</f>
        <v>200</v>
      </c>
      <c r="H5">
        <f>datos.facturas!G5</f>
        <v>36</v>
      </c>
      <c r="I5">
        <f>datos.facturas!H5</f>
        <v>236</v>
      </c>
      <c r="J5" t="str">
        <f>datos.facturas!F5</f>
        <v xml:space="preserve">si </v>
      </c>
    </row>
    <row r="6" spans="1:10" x14ac:dyDescent="0.25">
      <c r="A6">
        <f>datos.facturas!A6</f>
        <v>5</v>
      </c>
      <c r="B6" s="2">
        <f>datos.facturas!B6</f>
        <v>40183</v>
      </c>
      <c r="C6" t="str">
        <f>datos.facturas!I6</f>
        <v>Enero</v>
      </c>
      <c r="D6" t="str">
        <f>datos.facturas!C6</f>
        <v>clienteA</v>
      </c>
      <c r="E6" t="str">
        <f>VLOOKUP(A6,datos.analytics!A:C,2,0)</f>
        <v>other</v>
      </c>
      <c r="F6" t="str">
        <f>VLOOKUP($A6,datos.analytics!$A:$C,3,0)</f>
        <v>jardin</v>
      </c>
      <c r="G6">
        <f>datos.facturas!D6</f>
        <v>125</v>
      </c>
      <c r="H6">
        <f>datos.facturas!G6</f>
        <v>22.5</v>
      </c>
      <c r="I6">
        <f>datos.facturas!H6</f>
        <v>147.5</v>
      </c>
      <c r="J6" t="str">
        <f>datos.facturas!F6</f>
        <v>no</v>
      </c>
    </row>
    <row r="7" spans="1:10" x14ac:dyDescent="0.25">
      <c r="A7">
        <f>datos.facturas!A7</f>
        <v>6</v>
      </c>
      <c r="B7" s="2">
        <f>datos.facturas!B7</f>
        <v>40184</v>
      </c>
      <c r="C7" t="str">
        <f>datos.facturas!I7</f>
        <v>Enero</v>
      </c>
      <c r="D7" t="str">
        <f>datos.facturas!C7</f>
        <v>clienteB</v>
      </c>
      <c r="E7" t="str">
        <f>VLOOKUP(A7,datos.analytics!A:C,2,0)</f>
        <v>other</v>
      </c>
      <c r="F7" t="str">
        <f>VLOOKUP($A7,datos.analytics!$A:$C,3,0)</f>
        <v>perro</v>
      </c>
      <c r="G7">
        <f>datos.facturas!D7</f>
        <v>100</v>
      </c>
      <c r="H7">
        <f>datos.facturas!G7</f>
        <v>8</v>
      </c>
      <c r="I7">
        <f>datos.facturas!H7</f>
        <v>108</v>
      </c>
      <c r="J7" t="str">
        <f>datos.facturas!F7</f>
        <v xml:space="preserve">si </v>
      </c>
    </row>
    <row r="8" spans="1:10" x14ac:dyDescent="0.25">
      <c r="A8">
        <f>datos.facturas!A8</f>
        <v>7</v>
      </c>
      <c r="B8" s="2">
        <f>datos.facturas!B8</f>
        <v>40185</v>
      </c>
      <c r="C8" t="str">
        <f>datos.facturas!I8</f>
        <v>Enero</v>
      </c>
      <c r="D8" t="str">
        <f>datos.facturas!C8</f>
        <v>clienteC</v>
      </c>
      <c r="E8" t="str">
        <f>VLOOKUP(A8,datos.analytics!A:C,2,0)</f>
        <v>organic</v>
      </c>
      <c r="F8" t="str">
        <f>VLOOKUP($A8,datos.analytics!$A:$C,3,0)</f>
        <v>gato</v>
      </c>
      <c r="G8">
        <f>datos.facturas!D8</f>
        <v>175</v>
      </c>
      <c r="H8">
        <f>datos.facturas!G8</f>
        <v>14</v>
      </c>
      <c r="I8">
        <f>datos.facturas!H8</f>
        <v>189</v>
      </c>
      <c r="J8" t="str">
        <f>datos.facturas!F8</f>
        <v xml:space="preserve">si </v>
      </c>
    </row>
    <row r="9" spans="1:10" x14ac:dyDescent="0.25">
      <c r="A9">
        <f>datos.facturas!A9</f>
        <v>8</v>
      </c>
      <c r="B9" s="2">
        <f>datos.facturas!B9</f>
        <v>40186</v>
      </c>
      <c r="C9" t="str">
        <f>datos.facturas!I9</f>
        <v>Enero</v>
      </c>
      <c r="D9" t="str">
        <f>datos.facturas!C9</f>
        <v>clienteD</v>
      </c>
      <c r="E9" t="str">
        <f>VLOOKUP(A9,datos.analytics!A:C,2,0)</f>
        <v>other</v>
      </c>
      <c r="F9" t="str">
        <f>VLOOKUP($A9,datos.analytics!$A:$C,3,0)</f>
        <v>casa</v>
      </c>
      <c r="G9">
        <f>datos.facturas!D9</f>
        <v>200</v>
      </c>
      <c r="H9">
        <f>datos.facturas!G9</f>
        <v>36</v>
      </c>
      <c r="I9">
        <f>datos.facturas!H9</f>
        <v>236</v>
      </c>
      <c r="J9" t="str">
        <f>datos.facturas!F9</f>
        <v>no</v>
      </c>
    </row>
    <row r="10" spans="1:10" x14ac:dyDescent="0.25">
      <c r="A10">
        <f>datos.facturas!A10</f>
        <v>9</v>
      </c>
      <c r="B10" s="2">
        <f>datos.facturas!B10</f>
        <v>40187</v>
      </c>
      <c r="C10" t="str">
        <f>datos.facturas!I10</f>
        <v>Enero</v>
      </c>
      <c r="D10" t="str">
        <f>datos.facturas!C10</f>
        <v>clienteA</v>
      </c>
      <c r="E10" t="str">
        <f>VLOOKUP(A10,datos.analytics!A:C,2,0)</f>
        <v>organic</v>
      </c>
      <c r="F10" t="str">
        <f>VLOOKUP($A10,datos.analytics!$A:$C,3,0)</f>
        <v>casa</v>
      </c>
      <c r="G10">
        <f>datos.facturas!D10</f>
        <v>100</v>
      </c>
      <c r="H10">
        <f>datos.facturas!G10</f>
        <v>18</v>
      </c>
      <c r="I10">
        <f>datos.facturas!H10</f>
        <v>118</v>
      </c>
      <c r="J10" t="str">
        <f>datos.facturas!F10</f>
        <v xml:space="preserve">si </v>
      </c>
    </row>
    <row r="11" spans="1:10" x14ac:dyDescent="0.25">
      <c r="A11">
        <f>datos.facturas!A11</f>
        <v>10</v>
      </c>
      <c r="B11" s="2">
        <f>datos.facturas!B11</f>
        <v>40188</v>
      </c>
      <c r="C11" t="str">
        <f>datos.facturas!I11</f>
        <v>Enero</v>
      </c>
      <c r="D11" t="str">
        <f>datos.facturas!C11</f>
        <v>clienteB</v>
      </c>
      <c r="E11" t="str">
        <f>VLOOKUP(A11,datos.analytics!A:C,2,0)</f>
        <v>referal</v>
      </c>
      <c r="F11">
        <f>VLOOKUP($A11,datos.analytics!$A:$C,3,0)</f>
        <v>0</v>
      </c>
      <c r="G11">
        <f>datos.facturas!D11</f>
        <v>100</v>
      </c>
      <c r="H11">
        <f>datos.facturas!G11</f>
        <v>18</v>
      </c>
      <c r="I11">
        <f>datos.facturas!H11</f>
        <v>118</v>
      </c>
      <c r="J11" t="str">
        <f>datos.facturas!F11</f>
        <v xml:space="preserve">si </v>
      </c>
    </row>
    <row r="12" spans="1:10" x14ac:dyDescent="0.25">
      <c r="A12">
        <f>datos.facturas!A12</f>
        <v>11</v>
      </c>
      <c r="B12" s="2">
        <f>datos.facturas!B12</f>
        <v>40189</v>
      </c>
      <c r="C12" t="str">
        <f>datos.facturas!I12</f>
        <v>Enero</v>
      </c>
      <c r="D12" t="str">
        <f>datos.facturas!C12</f>
        <v>clienteC</v>
      </c>
      <c r="E12" t="str">
        <f>VLOOKUP(A12,datos.analytics!A:C,2,0)</f>
        <v>direct</v>
      </c>
      <c r="F12">
        <f>VLOOKUP($A12,datos.analytics!$A:$C,3,0)</f>
        <v>0</v>
      </c>
      <c r="G12">
        <f>datos.facturas!D12</f>
        <v>150</v>
      </c>
      <c r="H12">
        <f>datos.facturas!G12</f>
        <v>27</v>
      </c>
      <c r="I12">
        <f>datos.facturas!H12</f>
        <v>177</v>
      </c>
      <c r="J12" t="str">
        <f>datos.facturas!F12</f>
        <v>no</v>
      </c>
    </row>
    <row r="13" spans="1:10" x14ac:dyDescent="0.25">
      <c r="A13">
        <f>datos.facturas!A13</f>
        <v>12</v>
      </c>
      <c r="B13" s="2">
        <f>datos.facturas!B13</f>
        <v>40190</v>
      </c>
      <c r="C13" t="str">
        <f>datos.facturas!I13</f>
        <v>Enero</v>
      </c>
      <c r="D13" t="str">
        <f>datos.facturas!C13</f>
        <v>clienteD</v>
      </c>
      <c r="E13" t="str">
        <f>VLOOKUP(A13,datos.analytics!A:C,2,0)</f>
        <v>direct</v>
      </c>
      <c r="F13">
        <f>VLOOKUP($A13,datos.analytics!$A:$C,3,0)</f>
        <v>0</v>
      </c>
      <c r="G13">
        <f>datos.facturas!D13</f>
        <v>75</v>
      </c>
      <c r="H13">
        <f>datos.facturas!G13</f>
        <v>13.5</v>
      </c>
      <c r="I13">
        <f>datos.facturas!H13</f>
        <v>88.5</v>
      </c>
      <c r="J13" t="str">
        <f>datos.facturas!F13</f>
        <v xml:space="preserve">si </v>
      </c>
    </row>
    <row r="14" spans="1:10" x14ac:dyDescent="0.25">
      <c r="A14">
        <f>datos.facturas!A14</f>
        <v>13</v>
      </c>
      <c r="B14" s="2">
        <f>datos.facturas!B14</f>
        <v>40191</v>
      </c>
      <c r="C14" t="str">
        <f>datos.facturas!I14</f>
        <v>Enero</v>
      </c>
      <c r="D14" t="str">
        <f>datos.facturas!C14</f>
        <v>clienteA</v>
      </c>
      <c r="E14" t="str">
        <f>VLOOKUP(A14,datos.analytics!A:C,2,0)</f>
        <v>organic</v>
      </c>
      <c r="F14" t="str">
        <f>VLOOKUP($A14,datos.analytics!$A:$C,3,0)</f>
        <v>jardin</v>
      </c>
      <c r="G14">
        <f>datos.facturas!D14</f>
        <v>200</v>
      </c>
      <c r="H14">
        <f>datos.facturas!G14</f>
        <v>36</v>
      </c>
      <c r="I14">
        <f>datos.facturas!H14</f>
        <v>236</v>
      </c>
      <c r="J14" t="str">
        <f>datos.facturas!F14</f>
        <v xml:space="preserve">si </v>
      </c>
    </row>
    <row r="15" spans="1:10" x14ac:dyDescent="0.25">
      <c r="A15">
        <f>datos.facturas!A15</f>
        <v>14</v>
      </c>
      <c r="B15" s="2">
        <f>datos.facturas!B15</f>
        <v>40192</v>
      </c>
      <c r="C15" t="str">
        <f>datos.facturas!I15</f>
        <v>Enero</v>
      </c>
      <c r="D15" t="str">
        <f>datos.facturas!C15</f>
        <v>clienteB</v>
      </c>
      <c r="E15" t="str">
        <f>VLOOKUP(A15,datos.analytics!A:C,2,0)</f>
        <v>organic</v>
      </c>
      <c r="F15" t="str">
        <f>VLOOKUP($A15,datos.analytics!$A:$C,3,0)</f>
        <v>perro</v>
      </c>
      <c r="G15">
        <f>datos.facturas!D15</f>
        <v>125</v>
      </c>
      <c r="H15">
        <f>datos.facturas!G15</f>
        <v>22.5</v>
      </c>
      <c r="I15">
        <f>datos.facturas!H15</f>
        <v>147.5</v>
      </c>
      <c r="J15" t="str">
        <f>datos.facturas!F15</f>
        <v xml:space="preserve">si </v>
      </c>
    </row>
    <row r="16" spans="1:10" x14ac:dyDescent="0.25">
      <c r="A16">
        <f>datos.facturas!A16</f>
        <v>15</v>
      </c>
      <c r="B16" s="2">
        <f>datos.facturas!B16</f>
        <v>40193</v>
      </c>
      <c r="C16" t="str">
        <f>datos.facturas!I16</f>
        <v>Enero</v>
      </c>
      <c r="D16" t="str">
        <f>datos.facturas!C16</f>
        <v>clienteC</v>
      </c>
      <c r="E16" t="str">
        <f>VLOOKUP(A16,datos.analytics!A:C,2,0)</f>
        <v>other</v>
      </c>
      <c r="F16" t="str">
        <f>VLOOKUP($A16,datos.analytics!$A:$C,3,0)</f>
        <v>perro</v>
      </c>
      <c r="G16">
        <f>datos.facturas!D16</f>
        <v>100</v>
      </c>
      <c r="H16">
        <f>datos.facturas!G16</f>
        <v>8</v>
      </c>
      <c r="I16">
        <f>datos.facturas!H16</f>
        <v>108</v>
      </c>
      <c r="J16" t="str">
        <f>datos.facturas!F16</f>
        <v>no</v>
      </c>
    </row>
    <row r="17" spans="1:10" x14ac:dyDescent="0.25">
      <c r="A17">
        <f>datos.facturas!A17</f>
        <v>16</v>
      </c>
      <c r="B17" s="2">
        <f>datos.facturas!B17</f>
        <v>40194</v>
      </c>
      <c r="C17" t="str">
        <f>datos.facturas!I17</f>
        <v>Enero</v>
      </c>
      <c r="D17" t="str">
        <f>datos.facturas!C17</f>
        <v>clienteD</v>
      </c>
      <c r="E17" t="str">
        <f>VLOOKUP(A17,datos.analytics!A:C,2,0)</f>
        <v>organic</v>
      </c>
      <c r="F17">
        <f>VLOOKUP($A17,datos.analytics!$A:$C,3,0)</f>
        <v>0</v>
      </c>
      <c r="G17">
        <f>datos.facturas!D17</f>
        <v>175</v>
      </c>
      <c r="H17">
        <f>datos.facturas!G17</f>
        <v>31.5</v>
      </c>
      <c r="I17">
        <f>datos.facturas!H17</f>
        <v>206.5</v>
      </c>
      <c r="J17" t="str">
        <f>datos.facturas!F17</f>
        <v xml:space="preserve">si </v>
      </c>
    </row>
    <row r="18" spans="1:10" x14ac:dyDescent="0.25">
      <c r="A18">
        <f>datos.facturas!A18</f>
        <v>17</v>
      </c>
      <c r="B18" s="2">
        <f>datos.facturas!B18</f>
        <v>40195</v>
      </c>
      <c r="C18" t="str">
        <f>datos.facturas!I18</f>
        <v>Enero</v>
      </c>
      <c r="D18" t="str">
        <f>datos.facturas!C18</f>
        <v>clienteA</v>
      </c>
      <c r="E18" t="str">
        <f>VLOOKUP(A18,datos.analytics!A:C,2,0)</f>
        <v>direct</v>
      </c>
      <c r="F18">
        <f>VLOOKUP($A18,datos.analytics!$A:$C,3,0)</f>
        <v>0</v>
      </c>
      <c r="G18">
        <f>datos.facturas!D18</f>
        <v>100</v>
      </c>
      <c r="H18">
        <f>datos.facturas!G18</f>
        <v>18</v>
      </c>
      <c r="I18">
        <f>datos.facturas!H18</f>
        <v>118</v>
      </c>
      <c r="J18" t="str">
        <f>datos.facturas!F18</f>
        <v xml:space="preserve">si </v>
      </c>
    </row>
    <row r="19" spans="1:10" x14ac:dyDescent="0.25">
      <c r="A19">
        <f>datos.facturas!A19</f>
        <v>18</v>
      </c>
      <c r="B19" s="2">
        <f>datos.facturas!B19</f>
        <v>40196</v>
      </c>
      <c r="C19" t="str">
        <f>datos.facturas!I19</f>
        <v>Enero</v>
      </c>
      <c r="D19" t="str">
        <f>datos.facturas!C19</f>
        <v>clienteA</v>
      </c>
      <c r="E19" t="str">
        <f>VLOOKUP(A19,datos.analytics!A:C,2,0)</f>
        <v>referal</v>
      </c>
      <c r="F19">
        <f>VLOOKUP($A19,datos.analytics!$A:$C,3,0)</f>
        <v>0</v>
      </c>
      <c r="G19">
        <f>datos.facturas!D19</f>
        <v>150</v>
      </c>
      <c r="H19">
        <f>datos.facturas!G19</f>
        <v>27</v>
      </c>
      <c r="I19">
        <f>datos.facturas!H19</f>
        <v>177</v>
      </c>
      <c r="J19" t="str">
        <f>datos.facturas!F19</f>
        <v xml:space="preserve">si </v>
      </c>
    </row>
    <row r="20" spans="1:10" x14ac:dyDescent="0.25">
      <c r="A20">
        <f>datos.facturas!A20</f>
        <v>19</v>
      </c>
      <c r="B20" s="2">
        <f>datos.facturas!B20</f>
        <v>40197</v>
      </c>
      <c r="C20" t="str">
        <f>datos.facturas!I20</f>
        <v>Enero</v>
      </c>
      <c r="D20" t="str">
        <f>datos.facturas!C20</f>
        <v>clienteB</v>
      </c>
      <c r="E20" t="str">
        <f>VLOOKUP(A20,datos.analytics!A:C,2,0)</f>
        <v>direct</v>
      </c>
      <c r="F20">
        <f>VLOOKUP($A20,datos.analytics!$A:$C,3,0)</f>
        <v>0</v>
      </c>
      <c r="G20">
        <f>datos.facturas!D20</f>
        <v>75</v>
      </c>
      <c r="H20">
        <f>datos.facturas!G20</f>
        <v>13.5</v>
      </c>
      <c r="I20">
        <f>datos.facturas!H20</f>
        <v>88.5</v>
      </c>
      <c r="J20" t="str">
        <f>datos.facturas!F20</f>
        <v xml:space="preserve">si </v>
      </c>
    </row>
    <row r="21" spans="1:10" x14ac:dyDescent="0.25">
      <c r="A21">
        <f>datos.facturas!A21</f>
        <v>20</v>
      </c>
      <c r="B21" s="2">
        <f>datos.facturas!B21</f>
        <v>40198</v>
      </c>
      <c r="C21" t="str">
        <f>datos.facturas!I21</f>
        <v>Enero</v>
      </c>
      <c r="D21" t="str">
        <f>datos.facturas!C21</f>
        <v>clienteD</v>
      </c>
      <c r="E21" t="str">
        <f>VLOOKUP(A21,datos.analytics!A:C,2,0)</f>
        <v>other</v>
      </c>
      <c r="F21" t="str">
        <f>VLOOKUP($A21,datos.analytics!$A:$C,3,0)</f>
        <v>gato</v>
      </c>
      <c r="G21">
        <f>datos.facturas!D21</f>
        <v>200</v>
      </c>
      <c r="H21">
        <f>datos.facturas!G21</f>
        <v>36</v>
      </c>
      <c r="I21">
        <f>datos.facturas!H21</f>
        <v>236</v>
      </c>
      <c r="J21" t="str">
        <f>datos.facturas!F21</f>
        <v xml:space="preserve">si </v>
      </c>
    </row>
    <row r="22" spans="1:10" x14ac:dyDescent="0.25">
      <c r="A22">
        <f>datos.facturas!A22</f>
        <v>21</v>
      </c>
      <c r="B22" s="2">
        <f>datos.facturas!B22</f>
        <v>40199</v>
      </c>
      <c r="C22" t="str">
        <f>datos.facturas!I22</f>
        <v>Enero</v>
      </c>
      <c r="D22" t="str">
        <f>datos.facturas!C22</f>
        <v>clienteA</v>
      </c>
      <c r="E22" t="str">
        <f>VLOOKUP(A22,datos.analytics!A:C,2,0)</f>
        <v>other</v>
      </c>
      <c r="F22" t="str">
        <f>VLOOKUP($A22,datos.analytics!$A:$C,3,0)</f>
        <v>casa</v>
      </c>
      <c r="G22">
        <f>datos.facturas!D22</f>
        <v>125</v>
      </c>
      <c r="H22">
        <f>datos.facturas!G22</f>
        <v>10</v>
      </c>
      <c r="I22">
        <f>datos.facturas!H22</f>
        <v>135</v>
      </c>
      <c r="J22" t="str">
        <f>datos.facturas!F22</f>
        <v>no</v>
      </c>
    </row>
    <row r="23" spans="1:10" x14ac:dyDescent="0.25">
      <c r="A23">
        <f>datos.facturas!A23</f>
        <v>22</v>
      </c>
      <c r="B23" s="2">
        <f>datos.facturas!B23</f>
        <v>40200</v>
      </c>
      <c r="C23" t="str">
        <f>datos.facturas!I23</f>
        <v>Enero</v>
      </c>
      <c r="D23" t="str">
        <f>datos.facturas!C23</f>
        <v>clienteA</v>
      </c>
      <c r="E23" t="str">
        <f>VLOOKUP(A23,datos.analytics!A:C,2,0)</f>
        <v>organic</v>
      </c>
      <c r="F23" t="str">
        <f>VLOOKUP($A23,datos.analytics!$A:$C,3,0)</f>
        <v>perro</v>
      </c>
      <c r="G23">
        <f>datos.facturas!D23</f>
        <v>100</v>
      </c>
      <c r="H23">
        <f>datos.facturas!G23</f>
        <v>18</v>
      </c>
      <c r="I23">
        <f>datos.facturas!H23</f>
        <v>118</v>
      </c>
      <c r="J23" t="str">
        <f>datos.facturas!F23</f>
        <v xml:space="preserve">si </v>
      </c>
    </row>
    <row r="24" spans="1:10" x14ac:dyDescent="0.25">
      <c r="A24">
        <f>datos.facturas!A24</f>
        <v>23</v>
      </c>
      <c r="B24" s="2">
        <f>datos.facturas!B24</f>
        <v>40201</v>
      </c>
      <c r="C24" t="str">
        <f>datos.facturas!I24</f>
        <v>Enero</v>
      </c>
      <c r="D24" t="str">
        <f>datos.facturas!C24</f>
        <v>clienteB</v>
      </c>
      <c r="E24" t="str">
        <f>VLOOKUP(A24,datos.analytics!A:C,2,0)</f>
        <v>other</v>
      </c>
      <c r="F24">
        <f>VLOOKUP($A24,datos.analytics!$A:$C,3,0)</f>
        <v>0</v>
      </c>
      <c r="G24">
        <f>datos.facturas!D24</f>
        <v>150</v>
      </c>
      <c r="H24">
        <f>datos.facturas!G24</f>
        <v>27</v>
      </c>
      <c r="I24">
        <f>datos.facturas!H24</f>
        <v>177</v>
      </c>
      <c r="J24" t="str">
        <f>datos.facturas!F24</f>
        <v>no</v>
      </c>
    </row>
    <row r="25" spans="1:10" x14ac:dyDescent="0.25">
      <c r="A25">
        <f>datos.facturas!A25</f>
        <v>24</v>
      </c>
      <c r="B25" s="2">
        <f>datos.facturas!B25</f>
        <v>40202</v>
      </c>
      <c r="C25" t="str">
        <f>datos.facturas!I25</f>
        <v>Enero</v>
      </c>
      <c r="D25" t="str">
        <f>datos.facturas!C25</f>
        <v>clienteC</v>
      </c>
      <c r="E25" t="str">
        <f>VLOOKUP(A25,datos.analytics!A:C,2,0)</f>
        <v>organic</v>
      </c>
      <c r="F25" t="str">
        <f>VLOOKUP($A25,datos.analytics!$A:$C,3,0)</f>
        <v>casa</v>
      </c>
      <c r="G25">
        <f>datos.facturas!D25</f>
        <v>75</v>
      </c>
      <c r="H25">
        <f>datos.facturas!G25</f>
        <v>13.5</v>
      </c>
      <c r="I25">
        <f>datos.facturas!H25</f>
        <v>88.5</v>
      </c>
      <c r="J25" t="str">
        <f>datos.facturas!F25</f>
        <v xml:space="preserve">si </v>
      </c>
    </row>
    <row r="26" spans="1:10" x14ac:dyDescent="0.25">
      <c r="A26">
        <f>datos.facturas!A26</f>
        <v>25</v>
      </c>
      <c r="B26" s="2">
        <f>datos.facturas!B26</f>
        <v>40203</v>
      </c>
      <c r="C26" t="str">
        <f>datos.facturas!I26</f>
        <v>Enero</v>
      </c>
      <c r="D26" t="str">
        <f>datos.facturas!C26</f>
        <v>clienteD</v>
      </c>
      <c r="E26" t="str">
        <f>VLOOKUP(A26,datos.analytics!A:C,2,0)</f>
        <v>referal</v>
      </c>
      <c r="F26">
        <f>VLOOKUP($A26,datos.analytics!$A:$C,3,0)</f>
        <v>0</v>
      </c>
      <c r="G26">
        <f>datos.facturas!D26</f>
        <v>200</v>
      </c>
      <c r="H26">
        <f>datos.facturas!G26</f>
        <v>36</v>
      </c>
      <c r="I26">
        <f>datos.facturas!H26</f>
        <v>236</v>
      </c>
      <c r="J26" t="str">
        <f>datos.facturas!F26</f>
        <v xml:space="preserve">si </v>
      </c>
    </row>
    <row r="27" spans="1:10" x14ac:dyDescent="0.25">
      <c r="A27">
        <f>datos.facturas!A27</f>
        <v>26</v>
      </c>
      <c r="B27" s="2">
        <f>datos.facturas!B27</f>
        <v>40204</v>
      </c>
      <c r="C27" t="str">
        <f>datos.facturas!I27</f>
        <v>Enero</v>
      </c>
      <c r="D27" t="str">
        <f>datos.facturas!C27</f>
        <v>clienteA</v>
      </c>
      <c r="E27" t="str">
        <f>VLOOKUP(A27,datos.analytics!A:C,2,0)</f>
        <v>direct</v>
      </c>
      <c r="F27">
        <f>VLOOKUP($A27,datos.analytics!$A:$C,3,0)</f>
        <v>0</v>
      </c>
      <c r="G27">
        <f>datos.facturas!D27</f>
        <v>125</v>
      </c>
      <c r="H27">
        <f>datos.facturas!G27</f>
        <v>22.5</v>
      </c>
      <c r="I27">
        <f>datos.facturas!H27</f>
        <v>147.5</v>
      </c>
      <c r="J27" t="str">
        <f>datos.facturas!F27</f>
        <v>no</v>
      </c>
    </row>
    <row r="28" spans="1:10" x14ac:dyDescent="0.25">
      <c r="A28">
        <f>datos.facturas!A28</f>
        <v>27</v>
      </c>
      <c r="B28" s="2">
        <f>datos.facturas!B28</f>
        <v>40205</v>
      </c>
      <c r="C28" t="str">
        <f>datos.facturas!I28</f>
        <v>Enero</v>
      </c>
      <c r="D28" t="str">
        <f>datos.facturas!C28</f>
        <v>clienteB</v>
      </c>
      <c r="E28" t="str">
        <f>VLOOKUP(A28,datos.analytics!A:C,2,0)</f>
        <v>direct</v>
      </c>
      <c r="F28">
        <f>VLOOKUP($A28,datos.analytics!$A:$C,3,0)</f>
        <v>0</v>
      </c>
      <c r="G28">
        <f>datos.facturas!D28</f>
        <v>100</v>
      </c>
      <c r="H28">
        <f>datos.facturas!G28</f>
        <v>8</v>
      </c>
      <c r="I28">
        <f>datos.facturas!H28</f>
        <v>108</v>
      </c>
      <c r="J28" t="str">
        <f>datos.facturas!F28</f>
        <v xml:space="preserve">si </v>
      </c>
    </row>
    <row r="29" spans="1:10" x14ac:dyDescent="0.25">
      <c r="A29">
        <f>datos.facturas!A29</f>
        <v>28</v>
      </c>
      <c r="B29" s="2">
        <f>datos.facturas!B29</f>
        <v>40206</v>
      </c>
      <c r="C29" t="str">
        <f>datos.facturas!I29</f>
        <v>Enero</v>
      </c>
      <c r="D29" t="str">
        <f>datos.facturas!C29</f>
        <v>clienteC</v>
      </c>
      <c r="E29" t="str">
        <f>VLOOKUP(A29,datos.analytics!A:C,2,0)</f>
        <v>organic</v>
      </c>
      <c r="F29" t="str">
        <f>VLOOKUP($A29,datos.analytics!$A:$C,3,0)</f>
        <v>perro</v>
      </c>
      <c r="G29">
        <f>datos.facturas!D29</f>
        <v>175</v>
      </c>
      <c r="H29">
        <f>datos.facturas!G29</f>
        <v>14</v>
      </c>
      <c r="I29">
        <f>datos.facturas!H29</f>
        <v>189</v>
      </c>
      <c r="J29" t="str">
        <f>datos.facturas!F29</f>
        <v xml:space="preserve">si </v>
      </c>
    </row>
    <row r="30" spans="1:10" x14ac:dyDescent="0.25">
      <c r="A30">
        <f>datos.facturas!A30</f>
        <v>29</v>
      </c>
      <c r="B30" s="2">
        <f>datos.facturas!B30</f>
        <v>40207</v>
      </c>
      <c r="C30" t="str">
        <f>datos.facturas!I30</f>
        <v>Enero</v>
      </c>
      <c r="D30" t="str">
        <f>datos.facturas!C30</f>
        <v>clienteD</v>
      </c>
      <c r="E30" t="str">
        <f>VLOOKUP(A30,datos.analytics!A:C,2,0)</f>
        <v>organic</v>
      </c>
      <c r="F30" t="str">
        <f>VLOOKUP($A30,datos.analytics!$A:$C,3,0)</f>
        <v>perro</v>
      </c>
      <c r="G30">
        <f>datos.facturas!D30</f>
        <v>200</v>
      </c>
      <c r="H30">
        <f>datos.facturas!G30</f>
        <v>36</v>
      </c>
      <c r="I30">
        <f>datos.facturas!H30</f>
        <v>236</v>
      </c>
      <c r="J30" t="str">
        <f>datos.facturas!F30</f>
        <v>no</v>
      </c>
    </row>
    <row r="31" spans="1:10" x14ac:dyDescent="0.25">
      <c r="A31">
        <f>datos.facturas!A31</f>
        <v>30</v>
      </c>
      <c r="B31" s="2">
        <f>datos.facturas!B31</f>
        <v>40208</v>
      </c>
      <c r="C31" t="str">
        <f>datos.facturas!I31</f>
        <v>Enero</v>
      </c>
      <c r="D31" t="str">
        <f>datos.facturas!C31</f>
        <v>clienteA</v>
      </c>
      <c r="E31" t="str">
        <f>VLOOKUP(A31,datos.analytics!A:C,2,0)</f>
        <v>other</v>
      </c>
      <c r="F31" t="str">
        <f>VLOOKUP($A31,datos.analytics!$A:$C,3,0)</f>
        <v>jardin</v>
      </c>
      <c r="G31">
        <f>datos.facturas!D31</f>
        <v>100</v>
      </c>
      <c r="H31">
        <f>datos.facturas!G31</f>
        <v>18</v>
      </c>
      <c r="I31">
        <f>datos.facturas!H31</f>
        <v>118</v>
      </c>
      <c r="J31" t="str">
        <f>datos.facturas!F31</f>
        <v xml:space="preserve">si </v>
      </c>
    </row>
    <row r="32" spans="1:10" x14ac:dyDescent="0.25">
      <c r="A32">
        <f>datos.facturas!A32</f>
        <v>31</v>
      </c>
      <c r="B32" s="2">
        <f>datos.facturas!B32</f>
        <v>40209</v>
      </c>
      <c r="C32" t="str">
        <f>datos.facturas!I32</f>
        <v>Enero</v>
      </c>
      <c r="D32" t="str">
        <f>datos.facturas!C32</f>
        <v>clienteB</v>
      </c>
      <c r="E32" t="str">
        <f>VLOOKUP(A32,datos.analytics!A:C,2,0)</f>
        <v>organic</v>
      </c>
      <c r="F32" t="str">
        <f>VLOOKUP($A32,datos.analytics!$A:$C,3,0)</f>
        <v>jardin</v>
      </c>
      <c r="G32">
        <f>datos.facturas!D32</f>
        <v>100</v>
      </c>
      <c r="H32">
        <f>datos.facturas!G32</f>
        <v>18</v>
      </c>
      <c r="I32">
        <f>datos.facturas!H32</f>
        <v>118</v>
      </c>
      <c r="J32" t="str">
        <f>datos.facturas!F32</f>
        <v xml:space="preserve">si </v>
      </c>
    </row>
    <row r="33" spans="1:10" x14ac:dyDescent="0.25">
      <c r="A33">
        <f>datos.facturas!A33</f>
        <v>32</v>
      </c>
      <c r="B33" s="2">
        <f>datos.facturas!B33</f>
        <v>40210</v>
      </c>
      <c r="C33" t="str">
        <f>datos.facturas!I33</f>
        <v>Febrero</v>
      </c>
      <c r="D33" t="str">
        <f>datos.facturas!C33</f>
        <v>clienteC</v>
      </c>
      <c r="E33" t="str">
        <f>VLOOKUP(A33,datos.analytics!A:C,2,0)</f>
        <v>other</v>
      </c>
      <c r="F33" t="str">
        <f>VLOOKUP($A33,datos.analytics!$A:$C,3,0)</f>
        <v>casa</v>
      </c>
      <c r="G33">
        <f>datos.facturas!D33</f>
        <v>150</v>
      </c>
      <c r="H33">
        <f>datos.facturas!G33</f>
        <v>27</v>
      </c>
      <c r="I33">
        <f>datos.facturas!H33</f>
        <v>177</v>
      </c>
      <c r="J33" t="str">
        <f>datos.facturas!F33</f>
        <v>no</v>
      </c>
    </row>
    <row r="34" spans="1:10" x14ac:dyDescent="0.25">
      <c r="A34">
        <f>datos.facturas!A34</f>
        <v>33</v>
      </c>
      <c r="B34" s="2">
        <f>datos.facturas!B34</f>
        <v>40211</v>
      </c>
      <c r="C34" t="str">
        <f>datos.facturas!I34</f>
        <v>Febrero</v>
      </c>
      <c r="D34" t="str">
        <f>datos.facturas!C34</f>
        <v>clienteD</v>
      </c>
      <c r="E34" t="str">
        <f>VLOOKUP(A34,datos.analytics!A:C,2,0)</f>
        <v>organic</v>
      </c>
      <c r="F34" t="str">
        <f>VLOOKUP($A34,datos.analytics!$A:$C,3,0)</f>
        <v>gato</v>
      </c>
      <c r="G34">
        <f>datos.facturas!D34</f>
        <v>75</v>
      </c>
      <c r="H34">
        <f>datos.facturas!G34</f>
        <v>13.5</v>
      </c>
      <c r="I34">
        <f>datos.facturas!H34</f>
        <v>88.5</v>
      </c>
      <c r="J34" t="str">
        <f>datos.facturas!F34</f>
        <v xml:space="preserve">si </v>
      </c>
    </row>
    <row r="35" spans="1:10" x14ac:dyDescent="0.25">
      <c r="A35">
        <f>datos.facturas!A35</f>
        <v>34</v>
      </c>
      <c r="B35" s="2">
        <f>datos.facturas!B35</f>
        <v>40212</v>
      </c>
      <c r="C35" t="str">
        <f>datos.facturas!I35</f>
        <v>Febrero</v>
      </c>
      <c r="D35" t="str">
        <f>datos.facturas!C35</f>
        <v>clienteA</v>
      </c>
      <c r="E35" t="str">
        <f>VLOOKUP(A35,datos.analytics!A:C,2,0)</f>
        <v>direct</v>
      </c>
      <c r="F35">
        <f>VLOOKUP($A35,datos.analytics!$A:$C,3,0)</f>
        <v>0</v>
      </c>
      <c r="G35">
        <f>datos.facturas!D35</f>
        <v>200</v>
      </c>
      <c r="H35">
        <f>datos.facturas!G35</f>
        <v>36</v>
      </c>
      <c r="I35">
        <f>datos.facturas!H35</f>
        <v>236</v>
      </c>
      <c r="J35" t="str">
        <f>datos.facturas!F35</f>
        <v xml:space="preserve">si </v>
      </c>
    </row>
    <row r="36" spans="1:10" x14ac:dyDescent="0.25">
      <c r="A36">
        <f>datos.facturas!A36</f>
        <v>35</v>
      </c>
      <c r="B36" s="2">
        <f>datos.facturas!B36</f>
        <v>40213</v>
      </c>
      <c r="C36" t="str">
        <f>datos.facturas!I36</f>
        <v>Febrero</v>
      </c>
      <c r="D36" t="str">
        <f>datos.facturas!C36</f>
        <v>clienteB</v>
      </c>
      <c r="E36" t="str">
        <f>VLOOKUP(A36,datos.analytics!A:C,2,0)</f>
        <v>referal</v>
      </c>
      <c r="F36">
        <f>VLOOKUP($A36,datos.analytics!$A:$C,3,0)</f>
        <v>0</v>
      </c>
      <c r="G36">
        <f>datos.facturas!D36</f>
        <v>125</v>
      </c>
      <c r="H36">
        <f>datos.facturas!G36</f>
        <v>22.5</v>
      </c>
      <c r="I36">
        <f>datos.facturas!H36</f>
        <v>147.5</v>
      </c>
      <c r="J36" t="str">
        <f>datos.facturas!F36</f>
        <v xml:space="preserve">si </v>
      </c>
    </row>
    <row r="37" spans="1:10" x14ac:dyDescent="0.25">
      <c r="A37">
        <f>datos.facturas!A37</f>
        <v>36</v>
      </c>
      <c r="B37" s="2">
        <f>datos.facturas!B37</f>
        <v>40214</v>
      </c>
      <c r="C37" t="str">
        <f>datos.facturas!I37</f>
        <v>Febrero</v>
      </c>
      <c r="D37" t="str">
        <f>datos.facturas!C37</f>
        <v>clienteC</v>
      </c>
      <c r="E37" t="str">
        <f>VLOOKUP(A37,datos.analytics!A:C,2,0)</f>
        <v>direct</v>
      </c>
      <c r="F37">
        <f>VLOOKUP($A37,datos.analytics!$A:$C,3,0)</f>
        <v>0</v>
      </c>
      <c r="G37">
        <f>datos.facturas!D37</f>
        <v>100</v>
      </c>
      <c r="H37">
        <f>datos.facturas!G37</f>
        <v>8</v>
      </c>
      <c r="I37">
        <f>datos.facturas!H37</f>
        <v>108</v>
      </c>
      <c r="J37" t="str">
        <f>datos.facturas!F37</f>
        <v>no</v>
      </c>
    </row>
    <row r="38" spans="1:10" x14ac:dyDescent="0.25">
      <c r="A38">
        <f>datos.facturas!A38</f>
        <v>37</v>
      </c>
      <c r="B38" s="2">
        <f>datos.facturas!B38</f>
        <v>40215</v>
      </c>
      <c r="C38" t="str">
        <f>datos.facturas!I38</f>
        <v>Febrero</v>
      </c>
      <c r="D38" t="str">
        <f>datos.facturas!C38</f>
        <v>clienteD</v>
      </c>
      <c r="E38" t="str">
        <f>VLOOKUP(A38,datos.analytics!A:C,2,0)</f>
        <v>other</v>
      </c>
      <c r="F38" t="str">
        <f>VLOOKUP($A38,datos.analytics!$A:$C,3,0)</f>
        <v>casa</v>
      </c>
      <c r="G38">
        <f>datos.facturas!D38</f>
        <v>175</v>
      </c>
      <c r="H38">
        <f>datos.facturas!G38</f>
        <v>31.5</v>
      </c>
      <c r="I38">
        <f>datos.facturas!H38</f>
        <v>206.5</v>
      </c>
      <c r="J38" t="str">
        <f>datos.facturas!F38</f>
        <v xml:space="preserve">si </v>
      </c>
    </row>
    <row r="39" spans="1:10" x14ac:dyDescent="0.25">
      <c r="A39">
        <f>datos.facturas!A39</f>
        <v>38</v>
      </c>
      <c r="B39" s="2">
        <f>datos.facturas!B39</f>
        <v>40216</v>
      </c>
      <c r="C39" t="str">
        <f>datos.facturas!I39</f>
        <v>Febrero</v>
      </c>
      <c r="D39" t="str">
        <f>datos.facturas!C39</f>
        <v>clienteA</v>
      </c>
      <c r="E39" t="str">
        <f>VLOOKUP(A39,datos.analytics!A:C,2,0)</f>
        <v>other</v>
      </c>
      <c r="F39" t="str">
        <f>VLOOKUP($A39,datos.analytics!$A:$C,3,0)</f>
        <v>perro</v>
      </c>
      <c r="G39">
        <f>datos.facturas!D39</f>
        <v>100</v>
      </c>
      <c r="H39">
        <f>datos.facturas!G39</f>
        <v>18</v>
      </c>
      <c r="I39">
        <f>datos.facturas!H39</f>
        <v>118</v>
      </c>
      <c r="J39" t="str">
        <f>datos.facturas!F39</f>
        <v xml:space="preserve">si </v>
      </c>
    </row>
    <row r="40" spans="1:10" x14ac:dyDescent="0.25">
      <c r="A40">
        <f>datos.facturas!A40</f>
        <v>39</v>
      </c>
      <c r="B40" s="2">
        <f>datos.facturas!B40</f>
        <v>40217</v>
      </c>
      <c r="C40" t="str">
        <f>datos.facturas!I40</f>
        <v>Febrero</v>
      </c>
      <c r="D40" t="str">
        <f>datos.facturas!C40</f>
        <v>clienteA</v>
      </c>
      <c r="E40" t="str">
        <f>VLOOKUP(A40,datos.analytics!A:C,2,0)</f>
        <v>organic</v>
      </c>
      <c r="F40" t="str">
        <f>VLOOKUP($A40,datos.analytics!$A:$C,3,0)</f>
        <v>gato</v>
      </c>
      <c r="G40">
        <f>datos.facturas!D40</f>
        <v>150</v>
      </c>
      <c r="H40">
        <f>datos.facturas!G40</f>
        <v>27</v>
      </c>
      <c r="I40">
        <f>datos.facturas!H40</f>
        <v>177</v>
      </c>
      <c r="J40" t="str">
        <f>datos.facturas!F40</f>
        <v xml:space="preserve">si </v>
      </c>
    </row>
    <row r="41" spans="1:10" x14ac:dyDescent="0.25">
      <c r="A41">
        <f>datos.facturas!A41</f>
        <v>40</v>
      </c>
      <c r="B41" s="2">
        <f>datos.facturas!B41</f>
        <v>40218</v>
      </c>
      <c r="C41" t="str">
        <f>datos.facturas!I41</f>
        <v>Febrero</v>
      </c>
      <c r="D41" t="str">
        <f>datos.facturas!C41</f>
        <v>clienteB</v>
      </c>
      <c r="E41" t="str">
        <f>VLOOKUP(A41,datos.analytics!A:C,2,0)</f>
        <v>referal</v>
      </c>
      <c r="F41">
        <f>VLOOKUP($A41,datos.analytics!$A:$C,3,0)</f>
        <v>0</v>
      </c>
      <c r="G41">
        <f>datos.facturas!D41</f>
        <v>75</v>
      </c>
      <c r="H41">
        <f>datos.facturas!G41</f>
        <v>13.5</v>
      </c>
      <c r="I41">
        <f>datos.facturas!H41</f>
        <v>88.5</v>
      </c>
      <c r="J41" t="str">
        <f>datos.facturas!F41</f>
        <v xml:space="preserve">si </v>
      </c>
    </row>
    <row r="42" spans="1:10" x14ac:dyDescent="0.25">
      <c r="A42">
        <f>datos.facturas!A42</f>
        <v>41</v>
      </c>
      <c r="B42" s="2">
        <f>datos.facturas!B42</f>
        <v>40219</v>
      </c>
      <c r="C42" t="str">
        <f>datos.facturas!I42</f>
        <v>Febrero</v>
      </c>
      <c r="D42" t="str">
        <f>datos.facturas!C42</f>
        <v>clienteD</v>
      </c>
      <c r="E42" t="str">
        <f>VLOOKUP(A42,datos.analytics!A:C,2,0)</f>
        <v>direct</v>
      </c>
      <c r="F42">
        <f>VLOOKUP($A42,datos.analytics!$A:$C,3,0)</f>
        <v>0</v>
      </c>
      <c r="G42">
        <f>datos.facturas!D42</f>
        <v>200</v>
      </c>
      <c r="H42">
        <f>datos.facturas!G42</f>
        <v>36</v>
      </c>
      <c r="I42">
        <f>datos.facturas!H42</f>
        <v>236</v>
      </c>
      <c r="J42" t="str">
        <f>datos.facturas!F42</f>
        <v xml:space="preserve">si </v>
      </c>
    </row>
    <row r="43" spans="1:10" x14ac:dyDescent="0.25">
      <c r="A43">
        <f>datos.facturas!A43</f>
        <v>42</v>
      </c>
      <c r="B43" s="2">
        <f>datos.facturas!B43</f>
        <v>40220</v>
      </c>
      <c r="C43" t="str">
        <f>datos.facturas!I43</f>
        <v>Febrero</v>
      </c>
      <c r="D43" t="str">
        <f>datos.facturas!C43</f>
        <v>clienteA</v>
      </c>
      <c r="E43" t="str">
        <f>VLOOKUP(A43,datos.analytics!A:C,2,0)</f>
        <v>organic</v>
      </c>
      <c r="F43" t="str">
        <f>VLOOKUP($A43,datos.analytics!$A:$C,3,0)</f>
        <v>jardin</v>
      </c>
      <c r="G43">
        <f>datos.facturas!D43</f>
        <v>125</v>
      </c>
      <c r="H43">
        <f>datos.facturas!G43</f>
        <v>10</v>
      </c>
      <c r="I43">
        <f>datos.facturas!H43</f>
        <v>135</v>
      </c>
      <c r="J43" t="str">
        <f>datos.facturas!F43</f>
        <v>no</v>
      </c>
    </row>
    <row r="44" spans="1:10" x14ac:dyDescent="0.25">
      <c r="A44">
        <f>datos.facturas!A44</f>
        <v>43</v>
      </c>
      <c r="B44" s="2">
        <f>datos.facturas!B44</f>
        <v>40221</v>
      </c>
      <c r="C44" t="str">
        <f>datos.facturas!I44</f>
        <v>Febrero</v>
      </c>
      <c r="D44" t="str">
        <f>datos.facturas!C44</f>
        <v>clienteB</v>
      </c>
      <c r="E44" t="e">
        <f>VLOOKUP(A44,datos.analytics!A:C,2,0)</f>
        <v>#N/A</v>
      </c>
      <c r="F44" t="e">
        <f>VLOOKUP($A44,datos.analytics!$A:$C,3,0)</f>
        <v>#N/A</v>
      </c>
      <c r="G44">
        <f>datos.facturas!D44</f>
        <v>50</v>
      </c>
      <c r="H44">
        <f>datos.facturas!G44</f>
        <v>9</v>
      </c>
      <c r="I44">
        <f>datos.facturas!H44</f>
        <v>59</v>
      </c>
      <c r="J44" t="str">
        <f>datos.facturas!F44</f>
        <v>no</v>
      </c>
    </row>
    <row r="45" spans="1:10" x14ac:dyDescent="0.25">
      <c r="A45">
        <f>datos.facturas!A45</f>
        <v>44</v>
      </c>
      <c r="B45" s="2">
        <f>datos.facturas!B45</f>
        <v>40222</v>
      </c>
      <c r="C45" t="str">
        <f>datos.facturas!I45</f>
        <v>Febrero</v>
      </c>
      <c r="D45" t="str">
        <f>datos.facturas!C45</f>
        <v>clienteC</v>
      </c>
      <c r="E45" t="e">
        <f>VLOOKUP(A45,datos.analytics!A:C,2,0)</f>
        <v>#N/A</v>
      </c>
      <c r="F45" t="e">
        <f>VLOOKUP($A45,datos.analytics!$A:$C,3,0)</f>
        <v>#N/A</v>
      </c>
      <c r="G45">
        <f>datos.facturas!D45</f>
        <v>25</v>
      </c>
      <c r="H45">
        <f>datos.facturas!G45</f>
        <v>4.5</v>
      </c>
      <c r="I45">
        <f>datos.facturas!H45</f>
        <v>29.5</v>
      </c>
      <c r="J45" t="str">
        <f>datos.facturas!F45</f>
        <v xml:space="preserve">si </v>
      </c>
    </row>
    <row r="46" spans="1:10" x14ac:dyDescent="0.25">
      <c r="A46">
        <f>datos.facturas!A46</f>
        <v>45</v>
      </c>
      <c r="B46" s="2">
        <f>datos.facturas!B46</f>
        <v>40223</v>
      </c>
      <c r="C46" t="str">
        <f>datos.facturas!I46</f>
        <v>Febrero</v>
      </c>
      <c r="D46" t="str">
        <f>datos.facturas!C46</f>
        <v>clienteD</v>
      </c>
      <c r="E46" t="e">
        <f>VLOOKUP(A46,datos.analytics!A:C,2,0)</f>
        <v>#N/A</v>
      </c>
      <c r="F46" t="e">
        <f>VLOOKUP($A46,datos.analytics!$A:$C,3,0)</f>
        <v>#N/A</v>
      </c>
      <c r="G46">
        <f>datos.facturas!D46</f>
        <v>30</v>
      </c>
      <c r="H46">
        <f>datos.facturas!G46</f>
        <v>2.4</v>
      </c>
      <c r="I46">
        <f>datos.facturas!H46</f>
        <v>32.4</v>
      </c>
      <c r="J46" t="str">
        <f>datos.facturas!F46</f>
        <v>no</v>
      </c>
    </row>
    <row r="47" spans="1:10" x14ac:dyDescent="0.25">
      <c r="B47" s="2"/>
    </row>
    <row r="48" spans="1:10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44" sqref="A44:I46"/>
    </sheetView>
  </sheetViews>
  <sheetFormatPr baseColWidth="10" defaultRowHeight="15" x14ac:dyDescent="0.25"/>
  <cols>
    <col min="4" max="4" width="11.42578125" style="3"/>
    <col min="7" max="7" width="11.42578125" style="5"/>
    <col min="8" max="8" width="12.28515625" style="6" bestFit="1" customWidth="1"/>
    <col min="9" max="9" width="11.42578125" style="6"/>
    <col min="10" max="10" width="8.42578125" style="6" customWidth="1"/>
  </cols>
  <sheetData>
    <row r="1" spans="1:9" x14ac:dyDescent="0.25">
      <c r="A1" s="1" t="s">
        <v>0</v>
      </c>
      <c r="B1" s="1" t="s">
        <v>6</v>
      </c>
      <c r="C1" s="1" t="s">
        <v>1</v>
      </c>
      <c r="D1" s="4" t="s">
        <v>2</v>
      </c>
      <c r="E1" s="1" t="s">
        <v>7</v>
      </c>
      <c r="F1" s="1" t="s">
        <v>3</v>
      </c>
      <c r="G1" s="5" t="s">
        <v>30</v>
      </c>
      <c r="H1" s="6" t="s">
        <v>31</v>
      </c>
      <c r="I1" s="6" t="s">
        <v>17</v>
      </c>
    </row>
    <row r="2" spans="1:9" x14ac:dyDescent="0.25">
      <c r="A2">
        <v>1</v>
      </c>
      <c r="B2" s="2">
        <v>40179</v>
      </c>
      <c r="C2" t="s">
        <v>12</v>
      </c>
      <c r="D2" s="3">
        <v>100</v>
      </c>
      <c r="E2" t="s">
        <v>10</v>
      </c>
      <c r="F2" t="s">
        <v>4</v>
      </c>
      <c r="G2" s="5">
        <f>D2*(VLOOKUP(E2,bbdd.facturas!A:B,2)/100)</f>
        <v>18</v>
      </c>
      <c r="H2" s="5">
        <f>D2+G2</f>
        <v>118</v>
      </c>
      <c r="I2" s="6" t="str">
        <f>VLOOKUP(MONTH(B2),bbdd.facturas!D:E,2)</f>
        <v>Enero</v>
      </c>
    </row>
    <row r="3" spans="1:9" x14ac:dyDescent="0.25">
      <c r="A3">
        <v>2</v>
      </c>
      <c r="B3" s="2">
        <v>40180</v>
      </c>
      <c r="C3" t="s">
        <v>13</v>
      </c>
      <c r="D3" s="3">
        <v>150</v>
      </c>
      <c r="E3" t="s">
        <v>10</v>
      </c>
      <c r="F3" t="s">
        <v>5</v>
      </c>
      <c r="G3" s="5">
        <f>D3*(VLOOKUP(E3,bbdd.facturas!A:B,2)/100)</f>
        <v>27</v>
      </c>
      <c r="H3" s="5">
        <f t="shared" ref="H3:H43" si="0">D3+G3</f>
        <v>177</v>
      </c>
      <c r="I3" s="6" t="str">
        <f>VLOOKUP(MONTH(B3),bbdd.facturas!D:E,2)</f>
        <v>Enero</v>
      </c>
    </row>
    <row r="4" spans="1:9" x14ac:dyDescent="0.25">
      <c r="A4">
        <v>3</v>
      </c>
      <c r="B4" s="2">
        <v>40181</v>
      </c>
      <c r="C4" t="s">
        <v>14</v>
      </c>
      <c r="D4" s="3">
        <v>75</v>
      </c>
      <c r="E4" t="s">
        <v>10</v>
      </c>
      <c r="F4" t="s">
        <v>4</v>
      </c>
      <c r="G4" s="5">
        <f>D4*(VLOOKUP(E4,bbdd.facturas!A:B,2)/100)</f>
        <v>13.5</v>
      </c>
      <c r="H4" s="5">
        <f t="shared" si="0"/>
        <v>88.5</v>
      </c>
      <c r="I4" s="6" t="str">
        <f>VLOOKUP(MONTH(B4),bbdd.facturas!D:E,2)</f>
        <v>Enero</v>
      </c>
    </row>
    <row r="5" spans="1:9" x14ac:dyDescent="0.25">
      <c r="A5">
        <v>4</v>
      </c>
      <c r="B5" s="2">
        <v>40182</v>
      </c>
      <c r="C5" t="s">
        <v>15</v>
      </c>
      <c r="D5" s="3">
        <v>200</v>
      </c>
      <c r="E5" t="s">
        <v>10</v>
      </c>
      <c r="F5" t="s">
        <v>4</v>
      </c>
      <c r="G5" s="5">
        <f>D5*(VLOOKUP(E5,bbdd.facturas!A:B,2)/100)</f>
        <v>36</v>
      </c>
      <c r="H5" s="5">
        <f t="shared" si="0"/>
        <v>236</v>
      </c>
      <c r="I5" s="6" t="str">
        <f>VLOOKUP(MONTH(B5),bbdd.facturas!D:E,2)</f>
        <v>Enero</v>
      </c>
    </row>
    <row r="6" spans="1:9" x14ac:dyDescent="0.25">
      <c r="A6">
        <v>5</v>
      </c>
      <c r="B6" s="2">
        <v>40183</v>
      </c>
      <c r="C6" t="s">
        <v>12</v>
      </c>
      <c r="D6" s="3">
        <v>125</v>
      </c>
      <c r="E6" t="s">
        <v>10</v>
      </c>
      <c r="F6" t="s">
        <v>5</v>
      </c>
      <c r="G6" s="5">
        <f>D6*(VLOOKUP(E6,bbdd.facturas!A:B,2)/100)</f>
        <v>22.5</v>
      </c>
      <c r="H6" s="5">
        <f t="shared" si="0"/>
        <v>147.5</v>
      </c>
      <c r="I6" s="6" t="str">
        <f>VLOOKUP(MONTH(B6),bbdd.facturas!D:E,2)</f>
        <v>Enero</v>
      </c>
    </row>
    <row r="7" spans="1:9" x14ac:dyDescent="0.25">
      <c r="A7">
        <v>6</v>
      </c>
      <c r="B7" s="2">
        <v>40184</v>
      </c>
      <c r="C7" t="s">
        <v>13</v>
      </c>
      <c r="D7" s="3">
        <v>100</v>
      </c>
      <c r="E7" t="s">
        <v>11</v>
      </c>
      <c r="F7" t="s">
        <v>4</v>
      </c>
      <c r="G7" s="5">
        <f>D7*(VLOOKUP(E7,bbdd.facturas!A:B,2)/100)</f>
        <v>8</v>
      </c>
      <c r="H7" s="5">
        <f t="shared" si="0"/>
        <v>108</v>
      </c>
      <c r="I7" s="6" t="str">
        <f>VLOOKUP(MONTH(B7),bbdd.facturas!D:E,2)</f>
        <v>Enero</v>
      </c>
    </row>
    <row r="8" spans="1:9" x14ac:dyDescent="0.25">
      <c r="A8">
        <v>7</v>
      </c>
      <c r="B8" s="2">
        <v>40185</v>
      </c>
      <c r="C8" t="s">
        <v>14</v>
      </c>
      <c r="D8" s="3">
        <v>175</v>
      </c>
      <c r="E8" t="s">
        <v>11</v>
      </c>
      <c r="F8" t="s">
        <v>4</v>
      </c>
      <c r="G8" s="5">
        <f>D8*(VLOOKUP(E8,bbdd.facturas!A:B,2)/100)</f>
        <v>14</v>
      </c>
      <c r="H8" s="5">
        <f t="shared" si="0"/>
        <v>189</v>
      </c>
      <c r="I8" s="6" t="str">
        <f>VLOOKUP(MONTH(B8),bbdd.facturas!D:E,2)</f>
        <v>Enero</v>
      </c>
    </row>
    <row r="9" spans="1:9" x14ac:dyDescent="0.25">
      <c r="A9">
        <v>8</v>
      </c>
      <c r="B9" s="2">
        <v>40186</v>
      </c>
      <c r="C9" t="s">
        <v>15</v>
      </c>
      <c r="D9" s="3">
        <v>200</v>
      </c>
      <c r="E9" t="s">
        <v>10</v>
      </c>
      <c r="F9" t="s">
        <v>5</v>
      </c>
      <c r="G9" s="5">
        <f>D9*(VLOOKUP(E9,bbdd.facturas!A:B,2)/100)</f>
        <v>36</v>
      </c>
      <c r="H9" s="5">
        <f t="shared" si="0"/>
        <v>236</v>
      </c>
      <c r="I9" s="6" t="str">
        <f>VLOOKUP(MONTH(B9),bbdd.facturas!D:E,2)</f>
        <v>Enero</v>
      </c>
    </row>
    <row r="10" spans="1:9" x14ac:dyDescent="0.25">
      <c r="A10">
        <v>9</v>
      </c>
      <c r="B10" s="2">
        <v>40187</v>
      </c>
      <c r="C10" t="s">
        <v>12</v>
      </c>
      <c r="D10" s="3">
        <v>100</v>
      </c>
      <c r="E10" t="s">
        <v>10</v>
      </c>
      <c r="F10" t="s">
        <v>4</v>
      </c>
      <c r="G10" s="5">
        <f>D10*(VLOOKUP(E10,bbdd.facturas!A:B,2)/100)</f>
        <v>18</v>
      </c>
      <c r="H10" s="5">
        <f t="shared" si="0"/>
        <v>118</v>
      </c>
      <c r="I10" s="6" t="str">
        <f>VLOOKUP(MONTH(B10),bbdd.facturas!D:E,2)</f>
        <v>Enero</v>
      </c>
    </row>
    <row r="11" spans="1:9" x14ac:dyDescent="0.25">
      <c r="A11">
        <v>10</v>
      </c>
      <c r="B11" s="2">
        <v>40188</v>
      </c>
      <c r="C11" t="s">
        <v>13</v>
      </c>
      <c r="D11" s="3">
        <v>100</v>
      </c>
      <c r="E11" t="s">
        <v>10</v>
      </c>
      <c r="F11" t="s">
        <v>4</v>
      </c>
      <c r="G11" s="5">
        <f>D11*(VLOOKUP(E11,bbdd.facturas!A:B,2)/100)</f>
        <v>18</v>
      </c>
      <c r="H11" s="5">
        <f t="shared" si="0"/>
        <v>118</v>
      </c>
      <c r="I11" s="6" t="str">
        <f>VLOOKUP(MONTH(B11),bbdd.facturas!D:E,2)</f>
        <v>Enero</v>
      </c>
    </row>
    <row r="12" spans="1:9" x14ac:dyDescent="0.25">
      <c r="A12">
        <v>11</v>
      </c>
      <c r="B12" s="2">
        <v>40189</v>
      </c>
      <c r="C12" t="s">
        <v>14</v>
      </c>
      <c r="D12" s="3">
        <v>150</v>
      </c>
      <c r="E12" t="s">
        <v>10</v>
      </c>
      <c r="F12" t="s">
        <v>5</v>
      </c>
      <c r="G12" s="5">
        <f>D12*(VLOOKUP(E12,bbdd.facturas!A:B,2)/100)</f>
        <v>27</v>
      </c>
      <c r="H12" s="5">
        <f t="shared" si="0"/>
        <v>177</v>
      </c>
      <c r="I12" s="6" t="str">
        <f>VLOOKUP(MONTH(B12),bbdd.facturas!D:E,2)</f>
        <v>Enero</v>
      </c>
    </row>
    <row r="13" spans="1:9" x14ac:dyDescent="0.25">
      <c r="A13">
        <v>12</v>
      </c>
      <c r="B13" s="2">
        <v>40190</v>
      </c>
      <c r="C13" t="s">
        <v>15</v>
      </c>
      <c r="D13" s="3">
        <v>75</v>
      </c>
      <c r="E13" t="s">
        <v>10</v>
      </c>
      <c r="F13" t="s">
        <v>4</v>
      </c>
      <c r="G13" s="5">
        <f>D13*(VLOOKUP(E13,bbdd.facturas!A:B,2)/100)</f>
        <v>13.5</v>
      </c>
      <c r="H13" s="5">
        <f t="shared" si="0"/>
        <v>88.5</v>
      </c>
      <c r="I13" s="6" t="str">
        <f>VLOOKUP(MONTH(B13),bbdd.facturas!D:E,2)</f>
        <v>Enero</v>
      </c>
    </row>
    <row r="14" spans="1:9" x14ac:dyDescent="0.25">
      <c r="A14">
        <v>13</v>
      </c>
      <c r="B14" s="2">
        <v>40191</v>
      </c>
      <c r="C14" t="s">
        <v>12</v>
      </c>
      <c r="D14" s="3">
        <v>200</v>
      </c>
      <c r="E14" t="s">
        <v>10</v>
      </c>
      <c r="F14" t="s">
        <v>4</v>
      </c>
      <c r="G14" s="5">
        <f>D14*(VLOOKUP(E14,bbdd.facturas!A:B,2)/100)</f>
        <v>36</v>
      </c>
      <c r="H14" s="5">
        <f t="shared" si="0"/>
        <v>236</v>
      </c>
      <c r="I14" s="6" t="str">
        <f>VLOOKUP(MONTH(B14),bbdd.facturas!D:E,2)</f>
        <v>Enero</v>
      </c>
    </row>
    <row r="15" spans="1:9" x14ac:dyDescent="0.25">
      <c r="A15">
        <v>14</v>
      </c>
      <c r="B15" s="2">
        <v>40192</v>
      </c>
      <c r="C15" t="s">
        <v>13</v>
      </c>
      <c r="D15" s="3">
        <v>125</v>
      </c>
      <c r="E15" t="s">
        <v>10</v>
      </c>
      <c r="F15" t="s">
        <v>4</v>
      </c>
      <c r="G15" s="5">
        <f>D15*(VLOOKUP(E15,bbdd.facturas!A:B,2)/100)</f>
        <v>22.5</v>
      </c>
      <c r="H15" s="5">
        <f t="shared" si="0"/>
        <v>147.5</v>
      </c>
      <c r="I15" s="6" t="str">
        <f>VLOOKUP(MONTH(B15),bbdd.facturas!D:E,2)</f>
        <v>Enero</v>
      </c>
    </row>
    <row r="16" spans="1:9" x14ac:dyDescent="0.25">
      <c r="A16">
        <v>15</v>
      </c>
      <c r="B16" s="2">
        <v>40193</v>
      </c>
      <c r="C16" t="s">
        <v>14</v>
      </c>
      <c r="D16" s="3">
        <v>100</v>
      </c>
      <c r="E16" t="s">
        <v>11</v>
      </c>
      <c r="F16" t="s">
        <v>5</v>
      </c>
      <c r="G16" s="5">
        <f>D16*(VLOOKUP(E16,bbdd.facturas!A:B,2)/100)</f>
        <v>8</v>
      </c>
      <c r="H16" s="5">
        <f t="shared" si="0"/>
        <v>108</v>
      </c>
      <c r="I16" s="6" t="str">
        <f>VLOOKUP(MONTH(B16),bbdd.facturas!D:E,2)</f>
        <v>Enero</v>
      </c>
    </row>
    <row r="17" spans="1:9" x14ac:dyDescent="0.25">
      <c r="A17">
        <v>16</v>
      </c>
      <c r="B17" s="2">
        <v>40194</v>
      </c>
      <c r="C17" t="s">
        <v>15</v>
      </c>
      <c r="D17" s="3">
        <v>175</v>
      </c>
      <c r="E17" t="s">
        <v>10</v>
      </c>
      <c r="F17" t="s">
        <v>4</v>
      </c>
      <c r="G17" s="5">
        <f>D17*(VLOOKUP(E17,bbdd.facturas!A:B,2)/100)</f>
        <v>31.5</v>
      </c>
      <c r="H17" s="5">
        <f t="shared" si="0"/>
        <v>206.5</v>
      </c>
      <c r="I17" s="6" t="str">
        <f>VLOOKUP(MONTH(B17),bbdd.facturas!D:E,2)</f>
        <v>Enero</v>
      </c>
    </row>
    <row r="18" spans="1:9" x14ac:dyDescent="0.25">
      <c r="A18">
        <v>17</v>
      </c>
      <c r="B18" s="2">
        <v>40195</v>
      </c>
      <c r="C18" t="s">
        <v>12</v>
      </c>
      <c r="D18" s="3">
        <v>100</v>
      </c>
      <c r="E18" t="s">
        <v>10</v>
      </c>
      <c r="F18" t="s">
        <v>4</v>
      </c>
      <c r="G18" s="5">
        <f>D18*(VLOOKUP(E18,bbdd.facturas!A:B,2)/100)</f>
        <v>18</v>
      </c>
      <c r="H18" s="5">
        <f t="shared" si="0"/>
        <v>118</v>
      </c>
      <c r="I18" s="6" t="str">
        <f>VLOOKUP(MONTH(B18),bbdd.facturas!D:E,2)</f>
        <v>Enero</v>
      </c>
    </row>
    <row r="19" spans="1:9" x14ac:dyDescent="0.25">
      <c r="A19">
        <v>18</v>
      </c>
      <c r="B19" s="2">
        <v>40196</v>
      </c>
      <c r="C19" t="s">
        <v>12</v>
      </c>
      <c r="D19" s="3">
        <v>150</v>
      </c>
      <c r="E19" t="s">
        <v>10</v>
      </c>
      <c r="F19" t="s">
        <v>4</v>
      </c>
      <c r="G19" s="5">
        <f>D19*(VLOOKUP(E19,bbdd.facturas!A:B,2)/100)</f>
        <v>27</v>
      </c>
      <c r="H19" s="5">
        <f t="shared" si="0"/>
        <v>177</v>
      </c>
      <c r="I19" s="6" t="str">
        <f>VLOOKUP(MONTH(B19),bbdd.facturas!D:E,2)</f>
        <v>Enero</v>
      </c>
    </row>
    <row r="20" spans="1:9" x14ac:dyDescent="0.25">
      <c r="A20">
        <v>19</v>
      </c>
      <c r="B20" s="2">
        <v>40197</v>
      </c>
      <c r="C20" t="s">
        <v>13</v>
      </c>
      <c r="D20" s="3">
        <v>75</v>
      </c>
      <c r="E20" t="s">
        <v>10</v>
      </c>
      <c r="F20" t="s">
        <v>4</v>
      </c>
      <c r="G20" s="5">
        <f>D20*(VLOOKUP(E20,bbdd.facturas!A:B,2)/100)</f>
        <v>13.5</v>
      </c>
      <c r="H20" s="5">
        <f t="shared" si="0"/>
        <v>88.5</v>
      </c>
      <c r="I20" s="6" t="str">
        <f>VLOOKUP(MONTH(B20),bbdd.facturas!D:E,2)</f>
        <v>Enero</v>
      </c>
    </row>
    <row r="21" spans="1:9" x14ac:dyDescent="0.25">
      <c r="A21">
        <v>20</v>
      </c>
      <c r="B21" s="2">
        <v>40198</v>
      </c>
      <c r="C21" t="s">
        <v>15</v>
      </c>
      <c r="D21" s="3">
        <v>200</v>
      </c>
      <c r="E21" t="s">
        <v>10</v>
      </c>
      <c r="F21" t="s">
        <v>4</v>
      </c>
      <c r="G21" s="5">
        <f>D21*(VLOOKUP(E21,bbdd.facturas!A:B,2)/100)</f>
        <v>36</v>
      </c>
      <c r="H21" s="5">
        <f t="shared" si="0"/>
        <v>236</v>
      </c>
      <c r="I21" s="6" t="str">
        <f>VLOOKUP(MONTH(B21),bbdd.facturas!D:E,2)</f>
        <v>Enero</v>
      </c>
    </row>
    <row r="22" spans="1:9" x14ac:dyDescent="0.25">
      <c r="A22">
        <v>21</v>
      </c>
      <c r="B22" s="2">
        <v>40199</v>
      </c>
      <c r="C22" t="s">
        <v>12</v>
      </c>
      <c r="D22" s="3">
        <v>125</v>
      </c>
      <c r="E22" t="s">
        <v>11</v>
      </c>
      <c r="F22" t="s">
        <v>5</v>
      </c>
      <c r="G22" s="5">
        <f>D22*(VLOOKUP(E22,bbdd.facturas!A:B,2)/100)</f>
        <v>10</v>
      </c>
      <c r="H22" s="5">
        <f t="shared" si="0"/>
        <v>135</v>
      </c>
      <c r="I22" s="6" t="str">
        <f>VLOOKUP(MONTH(B22),bbdd.facturas!D:E,2)</f>
        <v>Enero</v>
      </c>
    </row>
    <row r="23" spans="1:9" x14ac:dyDescent="0.25">
      <c r="A23">
        <v>22</v>
      </c>
      <c r="B23" s="2">
        <v>40200</v>
      </c>
      <c r="C23" t="s">
        <v>12</v>
      </c>
      <c r="D23" s="3">
        <v>100</v>
      </c>
      <c r="E23" t="s">
        <v>10</v>
      </c>
      <c r="F23" t="s">
        <v>4</v>
      </c>
      <c r="G23" s="5">
        <f>D23*(VLOOKUP(E23,bbdd.facturas!A:B,2)/100)</f>
        <v>18</v>
      </c>
      <c r="H23" s="5">
        <f t="shared" si="0"/>
        <v>118</v>
      </c>
      <c r="I23" s="6" t="str">
        <f>VLOOKUP(MONTH(B23),bbdd.facturas!D:E,2)</f>
        <v>Enero</v>
      </c>
    </row>
    <row r="24" spans="1:9" x14ac:dyDescent="0.25">
      <c r="A24">
        <v>23</v>
      </c>
      <c r="B24" s="2">
        <v>40201</v>
      </c>
      <c r="C24" t="s">
        <v>13</v>
      </c>
      <c r="D24" s="3">
        <v>150</v>
      </c>
      <c r="E24" t="s">
        <v>10</v>
      </c>
      <c r="F24" t="s">
        <v>5</v>
      </c>
      <c r="G24" s="5">
        <f>D24*(VLOOKUP(E24,bbdd.facturas!A:B,2)/100)</f>
        <v>27</v>
      </c>
      <c r="H24" s="5">
        <f t="shared" si="0"/>
        <v>177</v>
      </c>
      <c r="I24" s="6" t="str">
        <f>VLOOKUP(MONTH(B24),bbdd.facturas!D:E,2)</f>
        <v>Enero</v>
      </c>
    </row>
    <row r="25" spans="1:9" x14ac:dyDescent="0.25">
      <c r="A25">
        <v>24</v>
      </c>
      <c r="B25" s="2">
        <v>40202</v>
      </c>
      <c r="C25" t="s">
        <v>14</v>
      </c>
      <c r="D25" s="3">
        <v>75</v>
      </c>
      <c r="E25" t="s">
        <v>10</v>
      </c>
      <c r="F25" t="s">
        <v>4</v>
      </c>
      <c r="G25" s="5">
        <f>D25*(VLOOKUP(E25,bbdd.facturas!A:B,2)/100)</f>
        <v>13.5</v>
      </c>
      <c r="H25" s="5">
        <f t="shared" si="0"/>
        <v>88.5</v>
      </c>
      <c r="I25" s="6" t="str">
        <f>VLOOKUP(MONTH(B25),bbdd.facturas!D:E,2)</f>
        <v>Enero</v>
      </c>
    </row>
    <row r="26" spans="1:9" x14ac:dyDescent="0.25">
      <c r="A26">
        <v>25</v>
      </c>
      <c r="B26" s="2">
        <v>40203</v>
      </c>
      <c r="C26" t="s">
        <v>15</v>
      </c>
      <c r="D26" s="3">
        <v>200</v>
      </c>
      <c r="E26" t="s">
        <v>10</v>
      </c>
      <c r="F26" t="s">
        <v>4</v>
      </c>
      <c r="G26" s="5">
        <f>D26*(VLOOKUP(E26,bbdd.facturas!A:B,2)/100)</f>
        <v>36</v>
      </c>
      <c r="H26" s="5">
        <f t="shared" si="0"/>
        <v>236</v>
      </c>
      <c r="I26" s="6" t="str">
        <f>VLOOKUP(MONTH(B26),bbdd.facturas!D:E,2)</f>
        <v>Enero</v>
      </c>
    </row>
    <row r="27" spans="1:9" x14ac:dyDescent="0.25">
      <c r="A27">
        <v>26</v>
      </c>
      <c r="B27" s="2">
        <v>40204</v>
      </c>
      <c r="C27" t="s">
        <v>12</v>
      </c>
      <c r="D27" s="3">
        <v>125</v>
      </c>
      <c r="E27" t="s">
        <v>10</v>
      </c>
      <c r="F27" t="s">
        <v>5</v>
      </c>
      <c r="G27" s="5">
        <f>D27*(VLOOKUP(E27,bbdd.facturas!A:B,2)/100)</f>
        <v>22.5</v>
      </c>
      <c r="H27" s="5">
        <f t="shared" si="0"/>
        <v>147.5</v>
      </c>
      <c r="I27" s="6" t="str">
        <f>VLOOKUP(MONTH(B27),bbdd.facturas!D:E,2)</f>
        <v>Enero</v>
      </c>
    </row>
    <row r="28" spans="1:9" x14ac:dyDescent="0.25">
      <c r="A28">
        <v>27</v>
      </c>
      <c r="B28" s="2">
        <v>40205</v>
      </c>
      <c r="C28" t="s">
        <v>13</v>
      </c>
      <c r="D28" s="3">
        <v>100</v>
      </c>
      <c r="E28" t="s">
        <v>11</v>
      </c>
      <c r="F28" t="s">
        <v>4</v>
      </c>
      <c r="G28" s="5">
        <f>D28*(VLOOKUP(E28,bbdd.facturas!A:B,2)/100)</f>
        <v>8</v>
      </c>
      <c r="H28" s="5">
        <f t="shared" si="0"/>
        <v>108</v>
      </c>
      <c r="I28" s="6" t="str">
        <f>VLOOKUP(MONTH(B28),bbdd.facturas!D:E,2)</f>
        <v>Enero</v>
      </c>
    </row>
    <row r="29" spans="1:9" x14ac:dyDescent="0.25">
      <c r="A29">
        <v>28</v>
      </c>
      <c r="B29" s="2">
        <v>40206</v>
      </c>
      <c r="C29" t="s">
        <v>14</v>
      </c>
      <c r="D29" s="3">
        <v>175</v>
      </c>
      <c r="E29" t="s">
        <v>11</v>
      </c>
      <c r="F29" t="s">
        <v>4</v>
      </c>
      <c r="G29" s="5">
        <f>D29*(VLOOKUP(E29,bbdd.facturas!A:B,2)/100)</f>
        <v>14</v>
      </c>
      <c r="H29" s="5">
        <f t="shared" si="0"/>
        <v>189</v>
      </c>
      <c r="I29" s="6" t="str">
        <f>VLOOKUP(MONTH(B29),bbdd.facturas!D:E,2)</f>
        <v>Enero</v>
      </c>
    </row>
    <row r="30" spans="1:9" x14ac:dyDescent="0.25">
      <c r="A30">
        <v>29</v>
      </c>
      <c r="B30" s="2">
        <v>40207</v>
      </c>
      <c r="C30" t="s">
        <v>15</v>
      </c>
      <c r="D30" s="3">
        <v>200</v>
      </c>
      <c r="E30" t="s">
        <v>10</v>
      </c>
      <c r="F30" t="s">
        <v>5</v>
      </c>
      <c r="G30" s="5">
        <f>D30*(VLOOKUP(E30,bbdd.facturas!A:B,2)/100)</f>
        <v>36</v>
      </c>
      <c r="H30" s="5">
        <f t="shared" si="0"/>
        <v>236</v>
      </c>
      <c r="I30" s="6" t="str">
        <f>VLOOKUP(MONTH(B30),bbdd.facturas!D:E,2)</f>
        <v>Enero</v>
      </c>
    </row>
    <row r="31" spans="1:9" x14ac:dyDescent="0.25">
      <c r="A31">
        <v>30</v>
      </c>
      <c r="B31" s="2">
        <v>40208</v>
      </c>
      <c r="C31" t="s">
        <v>12</v>
      </c>
      <c r="D31" s="3">
        <v>100</v>
      </c>
      <c r="E31" t="s">
        <v>10</v>
      </c>
      <c r="F31" t="s">
        <v>4</v>
      </c>
      <c r="G31" s="5">
        <f>D31*(VLOOKUP(E31,bbdd.facturas!A:B,2)/100)</f>
        <v>18</v>
      </c>
      <c r="H31" s="5">
        <f t="shared" si="0"/>
        <v>118</v>
      </c>
      <c r="I31" s="6" t="str">
        <f>VLOOKUP(MONTH(B31),bbdd.facturas!D:E,2)</f>
        <v>Enero</v>
      </c>
    </row>
    <row r="32" spans="1:9" x14ac:dyDescent="0.25">
      <c r="A32">
        <v>31</v>
      </c>
      <c r="B32" s="2">
        <v>40209</v>
      </c>
      <c r="C32" t="s">
        <v>13</v>
      </c>
      <c r="D32" s="3">
        <v>100</v>
      </c>
      <c r="E32" t="s">
        <v>10</v>
      </c>
      <c r="F32" t="s">
        <v>4</v>
      </c>
      <c r="G32" s="5">
        <f>D32*(VLOOKUP(E32,bbdd.facturas!A:B,2)/100)</f>
        <v>18</v>
      </c>
      <c r="H32" s="5">
        <f t="shared" si="0"/>
        <v>118</v>
      </c>
      <c r="I32" s="6" t="str">
        <f>VLOOKUP(MONTH(B32),bbdd.facturas!D:E,2)</f>
        <v>Enero</v>
      </c>
    </row>
    <row r="33" spans="1:9" x14ac:dyDescent="0.25">
      <c r="A33">
        <v>32</v>
      </c>
      <c r="B33" s="2">
        <v>40210</v>
      </c>
      <c r="C33" t="s">
        <v>14</v>
      </c>
      <c r="D33" s="3">
        <v>150</v>
      </c>
      <c r="E33" t="s">
        <v>10</v>
      </c>
      <c r="F33" t="s">
        <v>5</v>
      </c>
      <c r="G33" s="5">
        <f>D33*(VLOOKUP(E33,bbdd.facturas!A:B,2)/100)</f>
        <v>27</v>
      </c>
      <c r="H33" s="5">
        <f t="shared" si="0"/>
        <v>177</v>
      </c>
      <c r="I33" s="6" t="str">
        <f>VLOOKUP(MONTH(B33),bbdd.facturas!D:E,2)</f>
        <v>Febrero</v>
      </c>
    </row>
    <row r="34" spans="1:9" x14ac:dyDescent="0.25">
      <c r="A34">
        <v>33</v>
      </c>
      <c r="B34" s="2">
        <v>40211</v>
      </c>
      <c r="C34" t="s">
        <v>15</v>
      </c>
      <c r="D34" s="3">
        <v>75</v>
      </c>
      <c r="E34" t="s">
        <v>10</v>
      </c>
      <c r="F34" t="s">
        <v>4</v>
      </c>
      <c r="G34" s="5">
        <f>D34*(VLOOKUP(E34,bbdd.facturas!A:B,2)/100)</f>
        <v>13.5</v>
      </c>
      <c r="H34" s="5">
        <f t="shared" si="0"/>
        <v>88.5</v>
      </c>
      <c r="I34" s="6" t="str">
        <f>VLOOKUP(MONTH(B34),bbdd.facturas!D:E,2)</f>
        <v>Febrero</v>
      </c>
    </row>
    <row r="35" spans="1:9" x14ac:dyDescent="0.25">
      <c r="A35">
        <v>34</v>
      </c>
      <c r="B35" s="2">
        <v>40212</v>
      </c>
      <c r="C35" t="s">
        <v>12</v>
      </c>
      <c r="D35" s="3">
        <v>200</v>
      </c>
      <c r="E35" t="s">
        <v>10</v>
      </c>
      <c r="F35" t="s">
        <v>4</v>
      </c>
      <c r="G35" s="5">
        <f>D35*(VLOOKUP(E35,bbdd.facturas!A:B,2)/100)</f>
        <v>36</v>
      </c>
      <c r="H35" s="5">
        <f t="shared" si="0"/>
        <v>236</v>
      </c>
      <c r="I35" s="6" t="str">
        <f>VLOOKUP(MONTH(B35),bbdd.facturas!D:E,2)</f>
        <v>Febrero</v>
      </c>
    </row>
    <row r="36" spans="1:9" x14ac:dyDescent="0.25">
      <c r="A36">
        <v>35</v>
      </c>
      <c r="B36" s="2">
        <v>40213</v>
      </c>
      <c r="C36" t="s">
        <v>13</v>
      </c>
      <c r="D36" s="3">
        <v>125</v>
      </c>
      <c r="E36" t="s">
        <v>10</v>
      </c>
      <c r="F36" t="s">
        <v>4</v>
      </c>
      <c r="G36" s="5">
        <f>D36*(VLOOKUP(E36,bbdd.facturas!A:B,2)/100)</f>
        <v>22.5</v>
      </c>
      <c r="H36" s="5">
        <f t="shared" si="0"/>
        <v>147.5</v>
      </c>
      <c r="I36" s="6" t="str">
        <f>VLOOKUP(MONTH(B36),bbdd.facturas!D:E,2)</f>
        <v>Febrero</v>
      </c>
    </row>
    <row r="37" spans="1:9" x14ac:dyDescent="0.25">
      <c r="A37">
        <v>36</v>
      </c>
      <c r="B37" s="2">
        <v>40214</v>
      </c>
      <c r="C37" t="s">
        <v>14</v>
      </c>
      <c r="D37" s="3">
        <v>100</v>
      </c>
      <c r="E37" t="s">
        <v>11</v>
      </c>
      <c r="F37" t="s">
        <v>5</v>
      </c>
      <c r="G37" s="5">
        <f>D37*(VLOOKUP(E37,bbdd.facturas!A:B,2)/100)</f>
        <v>8</v>
      </c>
      <c r="H37" s="5">
        <f t="shared" si="0"/>
        <v>108</v>
      </c>
      <c r="I37" s="6" t="str">
        <f>VLOOKUP(MONTH(B37),bbdd.facturas!D:E,2)</f>
        <v>Febrero</v>
      </c>
    </row>
    <row r="38" spans="1:9" x14ac:dyDescent="0.25">
      <c r="A38">
        <v>37</v>
      </c>
      <c r="B38" s="2">
        <v>40215</v>
      </c>
      <c r="C38" t="s">
        <v>15</v>
      </c>
      <c r="D38" s="3">
        <v>175</v>
      </c>
      <c r="E38" t="s">
        <v>10</v>
      </c>
      <c r="F38" t="s">
        <v>4</v>
      </c>
      <c r="G38" s="5">
        <f>D38*(VLOOKUP(E38,bbdd.facturas!A:B,2)/100)</f>
        <v>31.5</v>
      </c>
      <c r="H38" s="5">
        <f t="shared" si="0"/>
        <v>206.5</v>
      </c>
      <c r="I38" s="6" t="str">
        <f>VLOOKUP(MONTH(B38),bbdd.facturas!D:E,2)</f>
        <v>Febrero</v>
      </c>
    </row>
    <row r="39" spans="1:9" x14ac:dyDescent="0.25">
      <c r="A39">
        <v>38</v>
      </c>
      <c r="B39" s="2">
        <v>40216</v>
      </c>
      <c r="C39" t="s">
        <v>12</v>
      </c>
      <c r="D39" s="3">
        <v>100</v>
      </c>
      <c r="E39" t="s">
        <v>10</v>
      </c>
      <c r="F39" t="s">
        <v>4</v>
      </c>
      <c r="G39" s="5">
        <f>D39*(VLOOKUP(E39,bbdd.facturas!A:B,2)/100)</f>
        <v>18</v>
      </c>
      <c r="H39" s="5">
        <f t="shared" si="0"/>
        <v>118</v>
      </c>
      <c r="I39" s="6" t="str">
        <f>VLOOKUP(MONTH(B39),bbdd.facturas!D:E,2)</f>
        <v>Febrero</v>
      </c>
    </row>
    <row r="40" spans="1:9" x14ac:dyDescent="0.25">
      <c r="A40">
        <v>39</v>
      </c>
      <c r="B40" s="2">
        <v>40217</v>
      </c>
      <c r="C40" t="s">
        <v>12</v>
      </c>
      <c r="D40" s="3">
        <v>150</v>
      </c>
      <c r="E40" t="s">
        <v>10</v>
      </c>
      <c r="F40" t="s">
        <v>4</v>
      </c>
      <c r="G40" s="5">
        <f>D40*(VLOOKUP(E40,bbdd.facturas!A:B,2)/100)</f>
        <v>27</v>
      </c>
      <c r="H40" s="5">
        <f t="shared" si="0"/>
        <v>177</v>
      </c>
      <c r="I40" s="6" t="str">
        <f>VLOOKUP(MONTH(B40),bbdd.facturas!D:E,2)</f>
        <v>Febrero</v>
      </c>
    </row>
    <row r="41" spans="1:9" x14ac:dyDescent="0.25">
      <c r="A41">
        <v>40</v>
      </c>
      <c r="B41" s="2">
        <v>40218</v>
      </c>
      <c r="C41" t="s">
        <v>13</v>
      </c>
      <c r="D41" s="3">
        <v>75</v>
      </c>
      <c r="E41" t="s">
        <v>10</v>
      </c>
      <c r="F41" t="s">
        <v>4</v>
      </c>
      <c r="G41" s="5">
        <f>D41*(VLOOKUP(E41,bbdd.facturas!A:B,2)/100)</f>
        <v>13.5</v>
      </c>
      <c r="H41" s="5">
        <f t="shared" si="0"/>
        <v>88.5</v>
      </c>
      <c r="I41" s="6" t="str">
        <f>VLOOKUP(MONTH(B41),bbdd.facturas!D:E,2)</f>
        <v>Febrero</v>
      </c>
    </row>
    <row r="42" spans="1:9" x14ac:dyDescent="0.25">
      <c r="A42">
        <v>41</v>
      </c>
      <c r="B42" s="2">
        <v>40219</v>
      </c>
      <c r="C42" t="s">
        <v>15</v>
      </c>
      <c r="D42" s="3">
        <v>200</v>
      </c>
      <c r="E42" t="s">
        <v>10</v>
      </c>
      <c r="F42" t="s">
        <v>4</v>
      </c>
      <c r="G42" s="5">
        <f>D42*(VLOOKUP(E42,bbdd.facturas!A:B,2)/100)</f>
        <v>36</v>
      </c>
      <c r="H42" s="5">
        <f t="shared" si="0"/>
        <v>236</v>
      </c>
      <c r="I42" s="6" t="str">
        <f>VLOOKUP(MONTH(B42),bbdd.facturas!D:E,2)</f>
        <v>Febrero</v>
      </c>
    </row>
    <row r="43" spans="1:9" x14ac:dyDescent="0.25">
      <c r="A43">
        <v>42</v>
      </c>
      <c r="B43" s="2">
        <v>40220</v>
      </c>
      <c r="C43" t="s">
        <v>12</v>
      </c>
      <c r="D43" s="3">
        <v>125</v>
      </c>
      <c r="E43" t="s">
        <v>11</v>
      </c>
      <c r="F43" t="s">
        <v>5</v>
      </c>
      <c r="G43" s="5">
        <f>D43*(VLOOKUP(E43,bbdd.facturas!A:B,2)/100)</f>
        <v>10</v>
      </c>
      <c r="H43" s="5">
        <f t="shared" si="0"/>
        <v>135</v>
      </c>
      <c r="I43" s="6" t="str">
        <f>VLOOKUP(MONTH(B43),bbdd.facturas!D:E,2)</f>
        <v>Febrero</v>
      </c>
    </row>
    <row r="44" spans="1:9" x14ac:dyDescent="0.25">
      <c r="A44">
        <v>43</v>
      </c>
      <c r="B44" s="2">
        <v>40221</v>
      </c>
      <c r="C44" t="s">
        <v>13</v>
      </c>
      <c r="D44" s="3">
        <v>50</v>
      </c>
      <c r="E44" t="s">
        <v>10</v>
      </c>
      <c r="F44" t="s">
        <v>5</v>
      </c>
      <c r="G44" s="5">
        <f>D44*(VLOOKUP(E44,bbdd.facturas!A:B,2)/100)</f>
        <v>9</v>
      </c>
      <c r="H44" s="5">
        <f t="shared" ref="H44:H46" si="1">D44+G44</f>
        <v>59</v>
      </c>
      <c r="I44" s="6" t="str">
        <f>VLOOKUP(MONTH(B44),bbdd.facturas!D:E,2)</f>
        <v>Febrero</v>
      </c>
    </row>
    <row r="45" spans="1:9" x14ac:dyDescent="0.25">
      <c r="A45">
        <v>44</v>
      </c>
      <c r="B45" s="2">
        <v>40222</v>
      </c>
      <c r="C45" t="s">
        <v>14</v>
      </c>
      <c r="D45" s="3">
        <v>25</v>
      </c>
      <c r="E45" t="s">
        <v>10</v>
      </c>
      <c r="F45" t="s">
        <v>4</v>
      </c>
      <c r="G45" s="5">
        <f>D45*(VLOOKUP(E45,bbdd.facturas!A:B,2)/100)</f>
        <v>4.5</v>
      </c>
      <c r="H45" s="5">
        <f t="shared" si="1"/>
        <v>29.5</v>
      </c>
      <c r="I45" s="6" t="str">
        <f>VLOOKUP(MONTH(B45),bbdd.facturas!D:E,2)</f>
        <v>Febrero</v>
      </c>
    </row>
    <row r="46" spans="1:9" x14ac:dyDescent="0.25">
      <c r="A46">
        <v>45</v>
      </c>
      <c r="B46" s="2">
        <v>40223</v>
      </c>
      <c r="C46" t="s">
        <v>15</v>
      </c>
      <c r="D46" s="3">
        <v>30</v>
      </c>
      <c r="E46" t="s">
        <v>11</v>
      </c>
      <c r="F46" t="s">
        <v>5</v>
      </c>
      <c r="G46" s="5">
        <f>D46*(VLOOKUP(E46,bbdd.facturas!A:B,2)/100)</f>
        <v>2.4</v>
      </c>
      <c r="H46" s="5">
        <f t="shared" si="1"/>
        <v>32.4</v>
      </c>
      <c r="I46" s="6" t="str">
        <f>VLOOKUP(MONTH(B46),bbdd.facturas!D:E,2)</f>
        <v>Febrero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3" workbookViewId="0">
      <selection activeCell="A46" sqref="A44:C46"/>
    </sheetView>
  </sheetViews>
  <sheetFormatPr baseColWidth="10" defaultRowHeight="15" x14ac:dyDescent="0.25"/>
  <sheetData>
    <row r="1" spans="1:3" s="1" customFormat="1" x14ac:dyDescent="0.25">
      <c r="A1" s="1" t="s">
        <v>0</v>
      </c>
      <c r="B1" s="1" t="s">
        <v>32</v>
      </c>
      <c r="C1" s="1" t="s">
        <v>33</v>
      </c>
    </row>
    <row r="2" spans="1:3" x14ac:dyDescent="0.25">
      <c r="A2">
        <v>1</v>
      </c>
      <c r="B2" t="s">
        <v>34</v>
      </c>
      <c r="C2" t="s">
        <v>38</v>
      </c>
    </row>
    <row r="3" spans="1:3" x14ac:dyDescent="0.25">
      <c r="A3">
        <v>2</v>
      </c>
      <c r="B3" t="s">
        <v>36</v>
      </c>
    </row>
    <row r="4" spans="1:3" x14ac:dyDescent="0.25">
      <c r="A4">
        <v>4</v>
      </c>
      <c r="B4" t="s">
        <v>36</v>
      </c>
    </row>
    <row r="5" spans="1:3" x14ac:dyDescent="0.25">
      <c r="A5">
        <v>11</v>
      </c>
      <c r="B5" t="s">
        <v>36</v>
      </c>
    </row>
    <row r="6" spans="1:3" x14ac:dyDescent="0.25">
      <c r="A6">
        <v>12</v>
      </c>
      <c r="B6" t="s">
        <v>36</v>
      </c>
    </row>
    <row r="7" spans="1:3" x14ac:dyDescent="0.25">
      <c r="A7">
        <v>17</v>
      </c>
      <c r="B7" t="s">
        <v>36</v>
      </c>
    </row>
    <row r="8" spans="1:3" x14ac:dyDescent="0.25">
      <c r="A8">
        <v>19</v>
      </c>
      <c r="B8" t="s">
        <v>36</v>
      </c>
    </row>
    <row r="9" spans="1:3" x14ac:dyDescent="0.25">
      <c r="A9">
        <v>26</v>
      </c>
      <c r="B9" t="s">
        <v>36</v>
      </c>
    </row>
    <row r="10" spans="1:3" x14ac:dyDescent="0.25">
      <c r="A10">
        <v>27</v>
      </c>
      <c r="B10" t="s">
        <v>36</v>
      </c>
    </row>
    <row r="11" spans="1:3" x14ac:dyDescent="0.25">
      <c r="A11">
        <v>34</v>
      </c>
      <c r="B11" t="s">
        <v>36</v>
      </c>
    </row>
    <row r="12" spans="1:3" x14ac:dyDescent="0.25">
      <c r="A12">
        <v>36</v>
      </c>
      <c r="B12" t="s">
        <v>36</v>
      </c>
    </row>
    <row r="13" spans="1:3" x14ac:dyDescent="0.25">
      <c r="A13">
        <v>41</v>
      </c>
      <c r="B13" t="s">
        <v>36</v>
      </c>
    </row>
    <row r="14" spans="1:3" x14ac:dyDescent="0.25">
      <c r="A14">
        <v>7</v>
      </c>
      <c r="B14" t="s">
        <v>34</v>
      </c>
      <c r="C14" t="s">
        <v>40</v>
      </c>
    </row>
    <row r="15" spans="1:3" x14ac:dyDescent="0.25">
      <c r="A15">
        <v>9</v>
      </c>
      <c r="B15" t="s">
        <v>34</v>
      </c>
      <c r="C15" t="s">
        <v>38</v>
      </c>
    </row>
    <row r="16" spans="1:3" x14ac:dyDescent="0.25">
      <c r="A16">
        <v>13</v>
      </c>
      <c r="B16" t="s">
        <v>34</v>
      </c>
      <c r="C16" t="s">
        <v>41</v>
      </c>
    </row>
    <row r="17" spans="1:3" x14ac:dyDescent="0.25">
      <c r="A17">
        <v>14</v>
      </c>
      <c r="B17" t="s">
        <v>34</v>
      </c>
      <c r="C17" t="s">
        <v>39</v>
      </c>
    </row>
    <row r="18" spans="1:3" x14ac:dyDescent="0.25">
      <c r="A18">
        <v>16</v>
      </c>
      <c r="B18" t="s">
        <v>34</v>
      </c>
    </row>
    <row r="19" spans="1:3" x14ac:dyDescent="0.25">
      <c r="A19">
        <v>22</v>
      </c>
      <c r="B19" t="s">
        <v>34</v>
      </c>
      <c r="C19" t="s">
        <v>39</v>
      </c>
    </row>
    <row r="20" spans="1:3" x14ac:dyDescent="0.25">
      <c r="A20">
        <v>24</v>
      </c>
      <c r="B20" t="s">
        <v>34</v>
      </c>
      <c r="C20" t="s">
        <v>38</v>
      </c>
    </row>
    <row r="21" spans="1:3" x14ac:dyDescent="0.25">
      <c r="A21">
        <v>28</v>
      </c>
      <c r="B21" t="s">
        <v>34</v>
      </c>
      <c r="C21" t="s">
        <v>39</v>
      </c>
    </row>
    <row r="22" spans="1:3" x14ac:dyDescent="0.25">
      <c r="A22">
        <v>29</v>
      </c>
      <c r="B22" t="s">
        <v>34</v>
      </c>
      <c r="C22" t="s">
        <v>39</v>
      </c>
    </row>
    <row r="23" spans="1:3" x14ac:dyDescent="0.25">
      <c r="A23">
        <v>31</v>
      </c>
      <c r="B23" t="s">
        <v>34</v>
      </c>
      <c r="C23" t="s">
        <v>41</v>
      </c>
    </row>
    <row r="24" spans="1:3" x14ac:dyDescent="0.25">
      <c r="A24">
        <v>33</v>
      </c>
      <c r="B24" t="s">
        <v>34</v>
      </c>
      <c r="C24" t="s">
        <v>40</v>
      </c>
    </row>
    <row r="25" spans="1:3" x14ac:dyDescent="0.25">
      <c r="A25">
        <v>39</v>
      </c>
      <c r="B25" t="s">
        <v>34</v>
      </c>
      <c r="C25" t="s">
        <v>40</v>
      </c>
    </row>
    <row r="26" spans="1:3" x14ac:dyDescent="0.25">
      <c r="A26">
        <v>42</v>
      </c>
      <c r="B26" t="s">
        <v>34</v>
      </c>
      <c r="C26" t="s">
        <v>41</v>
      </c>
    </row>
    <row r="27" spans="1:3" x14ac:dyDescent="0.25">
      <c r="A27">
        <v>5</v>
      </c>
      <c r="B27" t="s">
        <v>37</v>
      </c>
      <c r="C27" t="s">
        <v>41</v>
      </c>
    </row>
    <row r="28" spans="1:3" x14ac:dyDescent="0.25">
      <c r="A28">
        <v>6</v>
      </c>
      <c r="B28" t="s">
        <v>37</v>
      </c>
      <c r="C28" t="s">
        <v>39</v>
      </c>
    </row>
    <row r="29" spans="1:3" x14ac:dyDescent="0.25">
      <c r="A29">
        <v>8</v>
      </c>
      <c r="B29" t="s">
        <v>37</v>
      </c>
      <c r="C29" t="s">
        <v>38</v>
      </c>
    </row>
    <row r="30" spans="1:3" x14ac:dyDescent="0.25">
      <c r="A30">
        <v>15</v>
      </c>
      <c r="B30" t="s">
        <v>37</v>
      </c>
      <c r="C30" t="s">
        <v>39</v>
      </c>
    </row>
    <row r="31" spans="1:3" x14ac:dyDescent="0.25">
      <c r="A31">
        <v>20</v>
      </c>
      <c r="B31" t="s">
        <v>37</v>
      </c>
      <c r="C31" t="s">
        <v>40</v>
      </c>
    </row>
    <row r="32" spans="1:3" x14ac:dyDescent="0.25">
      <c r="A32">
        <v>21</v>
      </c>
      <c r="B32" t="s">
        <v>37</v>
      </c>
      <c r="C32" t="s">
        <v>38</v>
      </c>
    </row>
    <row r="33" spans="1:3" x14ac:dyDescent="0.25">
      <c r="A33">
        <v>23</v>
      </c>
      <c r="B33" t="s">
        <v>37</v>
      </c>
    </row>
    <row r="34" spans="1:3" x14ac:dyDescent="0.25">
      <c r="A34">
        <v>30</v>
      </c>
      <c r="B34" t="s">
        <v>37</v>
      </c>
      <c r="C34" t="s">
        <v>41</v>
      </c>
    </row>
    <row r="35" spans="1:3" x14ac:dyDescent="0.25">
      <c r="A35">
        <v>32</v>
      </c>
      <c r="B35" t="s">
        <v>37</v>
      </c>
      <c r="C35" t="s">
        <v>38</v>
      </c>
    </row>
    <row r="36" spans="1:3" x14ac:dyDescent="0.25">
      <c r="A36">
        <v>37</v>
      </c>
      <c r="B36" t="s">
        <v>37</v>
      </c>
      <c r="C36" t="s">
        <v>38</v>
      </c>
    </row>
    <row r="37" spans="1:3" x14ac:dyDescent="0.25">
      <c r="A37">
        <v>38</v>
      </c>
      <c r="B37" t="s">
        <v>37</v>
      </c>
      <c r="C37" t="s">
        <v>39</v>
      </c>
    </row>
    <row r="38" spans="1:3" x14ac:dyDescent="0.25">
      <c r="A38">
        <v>3</v>
      </c>
      <c r="B38" t="s">
        <v>35</v>
      </c>
    </row>
    <row r="39" spans="1:3" x14ac:dyDescent="0.25">
      <c r="A39">
        <v>10</v>
      </c>
      <c r="B39" t="s">
        <v>35</v>
      </c>
    </row>
    <row r="40" spans="1:3" x14ac:dyDescent="0.25">
      <c r="A40">
        <v>18</v>
      </c>
      <c r="B40" t="s">
        <v>35</v>
      </c>
    </row>
    <row r="41" spans="1:3" x14ac:dyDescent="0.25">
      <c r="A41">
        <v>25</v>
      </c>
      <c r="B41" t="s">
        <v>35</v>
      </c>
    </row>
    <row r="42" spans="1:3" x14ac:dyDescent="0.25">
      <c r="A42">
        <v>35</v>
      </c>
      <c r="B42" t="s">
        <v>35</v>
      </c>
    </row>
    <row r="43" spans="1:3" x14ac:dyDescent="0.25">
      <c r="A43">
        <v>40</v>
      </c>
      <c r="B43" t="s">
        <v>35</v>
      </c>
    </row>
  </sheetData>
  <sortState ref="A2:C43">
    <sortCondition ref="B2:B43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" sqref="G1"/>
    </sheetView>
  </sheetViews>
  <sheetFormatPr baseColWidth="10" defaultRowHeight="15" x14ac:dyDescent="0.25"/>
  <cols>
    <col min="4" max="4" width="15.28515625" bestFit="1" customWidth="1"/>
    <col min="7" max="7" width="11.42578125" customWidth="1"/>
  </cols>
  <sheetData>
    <row r="1" spans="1:5" s="1" customFormat="1" x14ac:dyDescent="0.25">
      <c r="A1" s="1" t="s">
        <v>8</v>
      </c>
      <c r="B1" s="1" t="s">
        <v>9</v>
      </c>
      <c r="D1" s="1" t="s">
        <v>16</v>
      </c>
      <c r="E1" s="1" t="s">
        <v>17</v>
      </c>
    </row>
    <row r="2" spans="1:5" x14ac:dyDescent="0.25">
      <c r="A2" t="s">
        <v>10</v>
      </c>
      <c r="B2">
        <v>18</v>
      </c>
      <c r="D2">
        <v>1</v>
      </c>
      <c r="E2" t="s">
        <v>18</v>
      </c>
    </row>
    <row r="3" spans="1:5" x14ac:dyDescent="0.25">
      <c r="A3" t="s">
        <v>11</v>
      </c>
      <c r="B3">
        <v>8</v>
      </c>
      <c r="D3">
        <v>2</v>
      </c>
      <c r="E3" t="s">
        <v>19</v>
      </c>
    </row>
    <row r="4" spans="1:5" x14ac:dyDescent="0.25">
      <c r="D4">
        <v>3</v>
      </c>
      <c r="E4" t="s">
        <v>20</v>
      </c>
    </row>
    <row r="5" spans="1:5" x14ac:dyDescent="0.25">
      <c r="D5">
        <v>4</v>
      </c>
      <c r="E5" t="s">
        <v>21</v>
      </c>
    </row>
    <row r="6" spans="1:5" x14ac:dyDescent="0.25">
      <c r="D6">
        <v>5</v>
      </c>
      <c r="E6" t="s">
        <v>22</v>
      </c>
    </row>
    <row r="7" spans="1:5" x14ac:dyDescent="0.25">
      <c r="D7">
        <v>6</v>
      </c>
      <c r="E7" t="s">
        <v>23</v>
      </c>
    </row>
    <row r="8" spans="1:5" x14ac:dyDescent="0.25">
      <c r="D8">
        <v>7</v>
      </c>
      <c r="E8" t="s">
        <v>24</v>
      </c>
    </row>
    <row r="9" spans="1:5" x14ac:dyDescent="0.25">
      <c r="D9">
        <v>8</v>
      </c>
      <c r="E9" t="s">
        <v>25</v>
      </c>
    </row>
    <row r="10" spans="1:5" x14ac:dyDescent="0.25">
      <c r="D10">
        <v>9</v>
      </c>
      <c r="E10" t="s">
        <v>26</v>
      </c>
    </row>
    <row r="11" spans="1:5" x14ac:dyDescent="0.25">
      <c r="D11">
        <v>10</v>
      </c>
      <c r="E11" t="s">
        <v>27</v>
      </c>
    </row>
    <row r="12" spans="1:5" x14ac:dyDescent="0.25">
      <c r="D12">
        <v>11</v>
      </c>
      <c r="E12" t="s">
        <v>28</v>
      </c>
    </row>
    <row r="13" spans="1:5" x14ac:dyDescent="0.25">
      <c r="D13">
        <v>12</v>
      </c>
      <c r="E1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informe.global</vt:lpstr>
      <vt:lpstr>informe.calidad_medios_clientes</vt:lpstr>
      <vt:lpstr>resumen.facturas_analytics</vt:lpstr>
      <vt:lpstr>datos.facturas</vt:lpstr>
      <vt:lpstr>datos.analytics</vt:lpstr>
      <vt:lpstr>bbdd.facturas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Huerta</dc:creator>
  <cp:lastModifiedBy>Iñaki Huerta</cp:lastModifiedBy>
  <dcterms:created xsi:type="dcterms:W3CDTF">2012-01-26T16:10:09Z</dcterms:created>
  <dcterms:modified xsi:type="dcterms:W3CDTF">2012-01-28T12:10:23Z</dcterms:modified>
</cp:coreProperties>
</file>